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995" tabRatio="861" firstSheet="13" activeTab="17"/>
  </bookViews>
  <sheets>
    <sheet name="Прил.№1" sheetId="1" r:id="rId1"/>
    <sheet name="Прил.№2" sheetId="2" r:id="rId2"/>
    <sheet name="Прил.№3" sheetId="3" r:id="rId3"/>
    <sheet name="Прил.№4" sheetId="4" r:id="rId4"/>
    <sheet name="Прил.№5" sheetId="5" r:id="rId5"/>
    <sheet name="Прил.№6" sheetId="6" r:id="rId6"/>
    <sheet name="Прил.№7" sheetId="7" r:id="rId7"/>
    <sheet name="Прил.№8" sheetId="8" r:id="rId8"/>
    <sheet name="Прил.№9" sheetId="9" r:id="rId9"/>
    <sheet name="Прил.№10" sheetId="10" r:id="rId10"/>
    <sheet name="Прил 11" sheetId="11" r:id="rId11"/>
    <sheet name="Прил 12" sheetId="12" r:id="rId12"/>
    <sheet name="Пр№13 к проекту 2017-2019" sheetId="13" r:id="rId13"/>
    <sheet name="Пр№14 к проекту 2017-2019" sheetId="14" r:id="rId14"/>
    <sheet name="Пр№15 к проекту 2017-2019" sheetId="15" r:id="rId15"/>
    <sheet name="Прил 16,2017-2019г" sheetId="16" r:id="rId16"/>
    <sheet name="прил№17" sheetId="17" r:id="rId17"/>
    <sheet name="Прил.№18" sheetId="18" r:id="rId18"/>
  </sheets>
  <definedNames>
    <definedName name="_xlnm.Print_Area" localSheetId="10">'Прил 11'!$A$1:$D$439</definedName>
    <definedName name="_xlnm.Print_Area" localSheetId="11">'Прил 12'!$A$1:$E$440</definedName>
    <definedName name="_xlnm.Print_Area" localSheetId="9">'Прил.№10'!$A$1:$L$554</definedName>
    <definedName name="_xlnm.Print_Area" localSheetId="1">'Прил.№2'!$A$1:$E$46</definedName>
    <definedName name="_xlnm.Print_Area" localSheetId="6">'Прил.№7'!$A$1:$F$501</definedName>
    <definedName name="_xlnm.Print_Area" localSheetId="7">'Прил.№8'!$A$1:$G$503</definedName>
    <definedName name="_xlnm.Print_Area" localSheetId="8">'Прил.№9'!$A$1:$I$544</definedName>
  </definedNames>
  <calcPr fullCalcOnLoad="1"/>
</workbook>
</file>

<file path=xl/sharedStrings.xml><?xml version="1.0" encoding="utf-8"?>
<sst xmlns="http://schemas.openxmlformats.org/spreadsheetml/2006/main" count="12960" uniqueCount="1378">
  <si>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</si>
  <si>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Приложение №1</t>
  </si>
  <si>
    <t xml:space="preserve"> к решению Представительного  собрания </t>
  </si>
  <si>
    <t>Наименование источников финансирования дефицита бюджета</t>
  </si>
  <si>
    <t>90  00  00  00  00  0000  000</t>
  </si>
  <si>
    <t>Источники финансирования дефицита бюджетов - всего</t>
  </si>
  <si>
    <t>01  00  00  00  00  0000  000</t>
  </si>
  <si>
    <t>ИСТОЧНИКИ ВНУТРЕННЕГО ФИНАНСИРОВАНИЯ ДЕФИЦИТОВ  БЮДЖЕТОВ</t>
  </si>
  <si>
    <t>01  03  00  00  00  0000  000</t>
  </si>
  <si>
    <t>Бюджетные кредиты от других бюджетов бюджетной  системы Российской Федерации</t>
  </si>
  <si>
    <t>Получение бюджетных кредитов от  других бюджетов бюджетной системы Российской  Федерации в валюте Российской Федерации</t>
  </si>
  <si>
    <t>Получение   кредитов от других бюджетов бюджетной системы  Российской Федерации бюджетами муниципальных районов в валюте Российской 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</si>
  <si>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</si>
  <si>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</si>
  <si>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01  05  00  00  00  0000  000</t>
  </si>
  <si>
    <t>Изменение остатков средств на счетах по учету  средств бюджета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</si>
  <si>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</si>
  <si>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</si>
  <si>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</si>
  <si>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средств бюджетов</t>
  </si>
  <si>
    <t>01  05  02  01  00  0000  510</t>
  </si>
  <si>
    <t>Увеличение прочих остатков денежных средств  бюджетов</t>
  </si>
  <si>
    <t>01  05  02  01  05  0000  510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</si>
  <si>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</si>
  <si>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</si>
  <si>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</si>
  <si>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</si>
  <si>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</si>
  <si>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 бюджетов</t>
  </si>
  <si>
    <t>01  05  02  01  05  0000  610</t>
  </si>
  <si>
    <t>ПР</t>
  </si>
  <si>
    <t>ЦСР</t>
  </si>
  <si>
    <t>ВР</t>
  </si>
  <si>
    <t>Общегосударственные вопросы</t>
  </si>
  <si>
    <t>01</t>
  </si>
  <si>
    <t>( в редакции решения Представительного  собрания Глушковского района Курской области</t>
  </si>
  <si>
    <t>01 02 00 00 05 0000 710</t>
  </si>
  <si>
    <t>01 02 00 00 00 0000 800</t>
  </si>
  <si>
    <t>01 02 00 00 05 0000 810</t>
  </si>
  <si>
    <t>( в редакции решения Представительного Собрания Глушковского района Курской области от "_30_" августа 2012 года № )</t>
  </si>
  <si>
    <t>( в редакции решения Представительного Собрания Глушковского района Курской области от "_30_" августа  2012 года № )</t>
  </si>
  <si>
    <t xml:space="preserve">                                    от "26"  сентября  2012г. № ___</t>
  </si>
  <si>
    <t xml:space="preserve"> Приложение № 13</t>
  </si>
  <si>
    <t>Местные бюджеты</t>
  </si>
  <si>
    <t>сумма</t>
  </si>
  <si>
    <t>Поселок Глушково</t>
  </si>
  <si>
    <t>Поселок Теткино</t>
  </si>
  <si>
    <t>Алексеевский сельсовет</t>
  </si>
  <si>
    <t>Веселовский сельсовет</t>
  </si>
  <si>
    <t>Званновский сельсовет</t>
  </si>
  <si>
    <t>Карыжский сельсовет</t>
  </si>
  <si>
    <t>Кобыльской сельсовет</t>
  </si>
  <si>
    <t>Коровяковский сельсовет</t>
  </si>
  <si>
    <t>Кульбакинский сельсовет</t>
  </si>
  <si>
    <t>Марковский сельсовет</t>
  </si>
  <si>
    <t>Нижне-Мордокский сельсовет</t>
  </si>
  <si>
    <t>Поповолежачанский сельсовет</t>
  </si>
  <si>
    <t>Сухиновский сельсовет</t>
  </si>
  <si>
    <t xml:space="preserve"> Приложение № 14</t>
  </si>
  <si>
    <t>Приложение №17</t>
  </si>
  <si>
    <t>к решению Представительного собрания</t>
  </si>
  <si>
    <t xml:space="preserve">Глушковского района Курской области </t>
  </si>
  <si>
    <t xml:space="preserve">Программа муниципальных гарантий   </t>
  </si>
  <si>
    <t>Цель гарантирования</t>
  </si>
  <si>
    <t>Наименование принципала</t>
  </si>
  <si>
    <t>Наличие права регрессного требования</t>
  </si>
  <si>
    <t>Наименование кредитора</t>
  </si>
  <si>
    <t>Срок гарантии</t>
  </si>
  <si>
    <t>Всего</t>
  </si>
  <si>
    <t>Исполнение муниципальных гарантий Глушковского района</t>
  </si>
  <si>
    <t>За счет источников финансирования дефицита бюджета</t>
  </si>
  <si>
    <t>Приложение №18</t>
  </si>
  <si>
    <t>08</t>
  </si>
  <si>
    <t>800</t>
  </si>
  <si>
    <t>04</t>
  </si>
  <si>
    <t>100</t>
  </si>
  <si>
    <t>Иные бюджетные ассигнования</t>
  </si>
  <si>
    <t>Приложение № 7</t>
  </si>
  <si>
    <t xml:space="preserve">к решению Представительного  собрания </t>
  </si>
  <si>
    <t xml:space="preserve"> Глушковского района Курской области</t>
  </si>
  <si>
    <t xml:space="preserve"> Наименование</t>
  </si>
  <si>
    <t>РЗ</t>
  </si>
  <si>
    <t>2</t>
  </si>
  <si>
    <t>3</t>
  </si>
  <si>
    <t>4</t>
  </si>
  <si>
    <t>5</t>
  </si>
  <si>
    <t>6</t>
  </si>
  <si>
    <t>ВСЕГО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</si>
  <si>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</si>
  <si>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</si>
  <si>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</si>
  <si>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Субвенции местным бюджетам на осуществление отдельных государственных полномочий в сфере трудовых отношений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</si>
  <si>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</si>
  <si>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t>Судебная система</t>
  </si>
  <si>
    <t>05</t>
  </si>
  <si>
    <t>Резервные фонды</t>
  </si>
  <si>
    <t>Реализация государственных функций, связанных с общегосударственным управлением</t>
  </si>
  <si>
    <t>500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</si>
  <si>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</si>
  <si>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</si>
  <si>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</si>
  <si>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</si>
  <si>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</si>
  <si>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Социальное обеспечение и иные выплаты населению</t>
  </si>
  <si>
    <t>300</t>
  </si>
  <si>
    <t>Другие вопросы в области образования</t>
  </si>
  <si>
    <t>09</t>
  </si>
  <si>
    <t>Культура , кинематография</t>
  </si>
  <si>
    <t>О8</t>
  </si>
  <si>
    <t xml:space="preserve">Культура </t>
  </si>
  <si>
    <t>Другие вопросы  в области культуры, кинематографии</t>
  </si>
  <si>
    <t>Социальная политика</t>
  </si>
  <si>
    <t>Пенсионное обеспечение</t>
  </si>
  <si>
    <t>10</t>
  </si>
  <si>
    <t>Социальное обеспечение населения</t>
  </si>
  <si>
    <t>Ежемесячное пособие на ребенка</t>
  </si>
  <si>
    <t>Обеспечение  мер  социальной  поддержки  ветеранов  труда</t>
  </si>
  <si>
    <t>Обеспечение  мер  социальной  поддержки труженников тыла</t>
  </si>
  <si>
    <t xml:space="preserve">Охрана семьи и детства </t>
  </si>
  <si>
    <t>Физическая культура  и спорт</t>
  </si>
  <si>
    <t xml:space="preserve">Физическая культура 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</si>
  <si>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</si>
  <si>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</si>
  <si>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</si>
  <si>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</si>
  <si>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</si>
  <si>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</si>
  <si>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Приложение № 8</t>
  </si>
  <si>
    <t>7</t>
  </si>
  <si>
    <t>Приложение № 9</t>
  </si>
  <si>
    <t>ГРБС</t>
  </si>
  <si>
    <t>Администрация Глушковского района    Курской области</t>
  </si>
  <si>
    <t>001</t>
  </si>
  <si>
    <t>004</t>
  </si>
  <si>
    <t xml:space="preserve">Отдел Культуры Администрации Глушковского района Курской области </t>
  </si>
  <si>
    <t>005</t>
  </si>
  <si>
    <t>Приложение № 10</t>
  </si>
  <si>
    <t>( в редакции решения Представительного собрания Глушковского района Курской области</t>
  </si>
  <si>
    <t>01 03 01 00 05 0000 710</t>
  </si>
  <si>
    <t>01 03 01 00 05 0000 810</t>
  </si>
  <si>
    <t>202 01001 05 0000 151</t>
  </si>
  <si>
    <t>Дотации бюджетам муниципальных районов на выравнивание  бюджетной обеспеченности</t>
  </si>
  <si>
    <t>202 01003 05 0000 151</t>
  </si>
  <si>
    <t>Субсидии бюджетам муниципальных районов на модернизацию региональных систем общего образования</t>
  </si>
  <si>
    <t>202  03002  05  0000  151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</si>
  <si>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</si>
  <si>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</si>
  <si>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</si>
  <si>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</si>
  <si>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</si>
  <si>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субвенции бюджетам муниципальных районов</t>
  </si>
  <si>
    <t>202 04012 05 0000 151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</si>
  <si>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</si>
  <si>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муниципальных районов</t>
  </si>
  <si>
    <t xml:space="preserve">"О бюджете муниципального района </t>
  </si>
  <si>
    <t>Перечень главных администраторов источников финансирования дефицита бюджета муниципального района "Глушковский район" Курской области</t>
  </si>
  <si>
    <t>код главы</t>
  </si>
  <si>
    <t>Код группы, подгруппы, статьи и вида источников</t>
  </si>
  <si>
    <t xml:space="preserve">Наименование </t>
  </si>
  <si>
    <t xml:space="preserve">Администрация Глушковского района Курской области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</si>
  <si>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</si>
  <si>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</si>
  <si>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 xml:space="preserve"> 01 05 02 01 05 0000 610</t>
  </si>
  <si>
    <t>( в редакции решения Представительного</t>
  </si>
  <si>
    <t>собрания Глушковского района  Курской области</t>
  </si>
  <si>
    <t>Наименование доходов</t>
  </si>
  <si>
    <t>200 00000 00 0000 000</t>
  </si>
  <si>
    <t xml:space="preserve">Безвозмездные поступления </t>
  </si>
  <si>
    <t>202 00000 00 0000 000</t>
  </si>
  <si>
    <t xml:space="preserve">Безвозмездные поступления от других бюджетов бюджетной системы Российской Федерации </t>
  </si>
  <si>
    <t>202 01000 00 0000 151</t>
  </si>
  <si>
    <t>Дотации  бюджетам  субъектов   Российской Федерации и муниципальных образований</t>
  </si>
  <si>
    <t>202 01001 00 0000 151</t>
  </si>
  <si>
    <t>Дотации на выравнивание  бюджетной обеспеченности</t>
  </si>
  <si>
    <t>202 01003 00 0000 151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</si>
  <si>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</si>
  <si>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</si>
  <si>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202 02000 00 0000 151</t>
  </si>
  <si>
    <t>Субсидии бюджетам субъектов Российской Федерации и муниципальных образований (межбюджетные субсидии)</t>
  </si>
  <si>
    <t>202 02077 00 0000 151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</si>
  <si>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</si>
  <si>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202 02077 05 0000 151</t>
  </si>
  <si>
    <t>202 02145 00 0000 151</t>
  </si>
  <si>
    <t>Субсидии бюджетам на модернизацию региональных систем общего образования</t>
  </si>
  <si>
    <t>202 02145 05 0000 151</t>
  </si>
  <si>
    <t>202 02999 00 0000 151</t>
  </si>
  <si>
    <t>Прочие субсидии</t>
  </si>
  <si>
    <t>202 02999 05 0000 151</t>
  </si>
  <si>
    <t xml:space="preserve">Субсидии местным бюджетам на частичное возмещение расходов на предоставление мер социальной поддержки  работникам муниципальных учреждений культуры </t>
  </si>
  <si>
    <t>Субсидии бюджетам муниципальных образований в целях софинансирования расходных обязательств местных бюджетов по предоставлению мер социальной поддержки  работникам муниципальных учреждений образования</t>
  </si>
  <si>
    <t>Субсидии бюджетам муниципальных образований на приобретение оборудования для школьных столовых в рамках комплекса мер по модернизации  общего образования</t>
  </si>
  <si>
    <t>Субсидии бюджетам муниципальных образований на дополнительное финансирование мероприятий по организации питания обучающихся в муниципальных образовательных учреждениях</t>
  </si>
  <si>
    <t>Субсидии бюджетам муниципальных районов на софинансирование расходных обязательств местных бюджетов на приобретение автобусов ГАЗ, соответствующих ГОСТ Р 51160-98, для муниципальных общеобразовательных учреждений, расположенных в сельской местности</t>
  </si>
  <si>
    <t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</si>
  <si>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202 03000 00 0000 151</t>
  </si>
  <si>
    <t>Субвенции бюджетам субъектов Российской Федерации и муниципальных образований</t>
  </si>
  <si>
    <t>202  03002  00  0000  151</t>
  </si>
  <si>
    <t>Субвенции бюджетам на осуществление полномочий по подготовке проведения статистических переписей</t>
  </si>
  <si>
    <t>202 03003 00 0000 151</t>
  </si>
  <si>
    <t>Субвенции бюджетам на государственную регистрацию актов гражданского состояния</t>
  </si>
  <si>
    <t>202 03003 05 0000 151</t>
  </si>
  <si>
    <t>202 03007 00 0000 151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</si>
  <si>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</si>
  <si>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202 03007 05 0000 151</t>
  </si>
  <si>
    <t>202 03013 00 0000 151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</si>
  <si>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</si>
  <si>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202 03013 05 0000 151</t>
  </si>
  <si>
    <t>202 03020 00 0000 151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</si>
  <si>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</si>
  <si>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</si>
  <si>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</si>
  <si>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202 03021 00 0000 151</t>
  </si>
  <si>
    <t>Субвенции бюджетам муниципальных образований на ежемесячное денежное вознаграждение за классное руководство</t>
  </si>
  <si>
    <t>202 03021 05 0000 151</t>
  </si>
  <si>
    <t>202 03027 00 0000 151</t>
  </si>
  <si>
    <t>202 03027 05 0000 151</t>
  </si>
  <si>
    <t>202 03029 00 0000 151</t>
  </si>
  <si>
    <t>202 03029 05 0000 151</t>
  </si>
  <si>
    <t>202 03046 00 0000 151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</si>
  <si>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</si>
  <si>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</si>
  <si>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федерального бюджета)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</si>
  <si>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областного бюджета)</t>
  </si>
  <si>
    <t>202 03999 00 0000 151</t>
  </si>
  <si>
    <t>Прочие субвенции</t>
  </si>
  <si>
    <t>202 03999 05 0000 151</t>
  </si>
  <si>
    <t xml:space="preserve">            в том числе:</t>
  </si>
  <si>
    <t>Субвенции местным бюджетам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</si>
  <si>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07</t>
  </si>
  <si>
    <t>11</t>
  </si>
  <si>
    <t>01  06  00  00  00  0000  000</t>
  </si>
  <si>
    <t>Иные  источники внутреннего финансирования дефицита бюджетов</t>
  </si>
  <si>
    <t>01  06  05  00  00  0000  000</t>
  </si>
  <si>
    <t>Бюджетные кредиты, предоставленные внутри страны в валюте Российской Федерации</t>
  </si>
  <si>
    <t>01  06  05  00  00  0000  600</t>
  </si>
  <si>
    <t>Возврат бюджетных  кредитов, предоставленных внутри страны  в валюте Российской Федерации</t>
  </si>
  <si>
    <t>01  06  05  02  00  0000  640</t>
  </si>
  <si>
    <t>01  06  05  02  05  0000  640</t>
  </si>
  <si>
    <t>Возврат бюджетных  кредитов, предоставленных  другим бюджетам бюджетной  системы   Российской Федерации из муниципального района  в валюте Российской Федерации</t>
  </si>
  <si>
    <t>01  06  05  02  05  2600  640</t>
  </si>
  <si>
    <t>Бюджетные кредиты, предоставленные для покрытия временных кассовых разрывов</t>
  </si>
  <si>
    <t xml:space="preserve">01  06  05  02  05  2603  640 </t>
  </si>
  <si>
    <t>Бюджетные кредиты, предоставленные для покрытия временных кассовых разрывов, возникающих 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</si>
  <si>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01  06  05  00  00  0000  500</t>
  </si>
  <si>
    <t>Предоставление бюджетных кредитов внутри страны в валюте Российской Федерации</t>
  </si>
  <si>
    <t>01  06  05  02  00  0000  540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</si>
  <si>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</si>
  <si>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01  06  05  02  05  0000  540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</si>
  <si>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</si>
  <si>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Возврат бюджетных  кредитов, предоставленных  другим бюджетам бюджетной системы   Российской Федерации  в валюте Российской Федерации</t>
  </si>
  <si>
    <t>01  06  05  02  05  2600  540</t>
  </si>
  <si>
    <t>01  06  05  02  05  2603  540</t>
  </si>
  <si>
    <t>Другие общегосударственные вопросы</t>
  </si>
  <si>
    <t>Образование</t>
  </si>
  <si>
    <t>01 02 00 00 00 0000 700</t>
  </si>
  <si>
    <t xml:space="preserve">Кредиты кредитных  организаций в валюте Российской Федерации </t>
  </si>
  <si>
    <t>01 02 00 00 00 0000 000</t>
  </si>
  <si>
    <t>Получение  кредитов  от кредитных организаций в валюте Российской Федерации</t>
  </si>
  <si>
    <t>Получение  кредитов  от кредитных организаций бюджетами муниципальных районов в валюте Российской Федерации</t>
  </si>
  <si>
    <t>Общее образование</t>
  </si>
  <si>
    <t xml:space="preserve">                                                                                            Приложение №2</t>
  </si>
  <si>
    <t>200</t>
  </si>
  <si>
    <t>02</t>
  </si>
  <si>
    <t xml:space="preserve"> Приложение № 15</t>
  </si>
  <si>
    <t>Государственные ценные бумаги</t>
  </si>
  <si>
    <t xml:space="preserve"> Приложение № 16</t>
  </si>
  <si>
    <t>13</t>
  </si>
  <si>
    <t xml:space="preserve">к решению Представительного собрания </t>
  </si>
  <si>
    <t xml:space="preserve">Глушковского района  Курской области </t>
  </si>
  <si>
    <t>№ п/п</t>
  </si>
  <si>
    <t>Итого</t>
  </si>
  <si>
    <t xml:space="preserve">Программа муниципальных внутренних заимствований   </t>
  </si>
  <si>
    <t>1. Привлечение внутренних заимствований</t>
  </si>
  <si>
    <t>Виды заимствований</t>
  </si>
  <si>
    <t>1.</t>
  </si>
  <si>
    <t>2.</t>
  </si>
  <si>
    <t>Бюджетные кредиты от других бюджетов бюджетной системы Российской Федерации</t>
  </si>
  <si>
    <t>3.</t>
  </si>
  <si>
    <t>Кредиты кредитных организаций</t>
  </si>
  <si>
    <t>2. Погашение внутренних заимствований</t>
  </si>
  <si>
    <t>Объем погашения средств в 2009 году (тыс.руб)</t>
  </si>
  <si>
    <t>Код бюджетной классификации Российской Федерации</t>
  </si>
  <si>
    <t>Сумма</t>
  </si>
  <si>
    <t>Глушковского района Курской области</t>
  </si>
  <si>
    <t>Увеличение прочих остатков денежных средств  бюджетов муниципальных районов</t>
  </si>
  <si>
    <t>Обслуживание государственного (муниципального) долга</t>
  </si>
  <si>
    <t>Условно утвержденные расходы</t>
  </si>
  <si>
    <t xml:space="preserve">Сумма </t>
  </si>
  <si>
    <t xml:space="preserve">Отдел образования Администрации Глушковского района Курской области </t>
  </si>
  <si>
    <t>Приложение № 11</t>
  </si>
  <si>
    <t>Приложение № 12</t>
  </si>
  <si>
    <t>Субвенции местным бюджетам на содержание работников,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</si>
  <si>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местным бюджетам на осуществление отдельных  государственных полномочий в сфере архивного дела</t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</si>
  <si>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</si>
  <si>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Субвенции местным бюджетам на осуществление отдельных  государственных полномочий по предоставлению  работникам муниципальных учреждений культуры  мер социальной поддержки</t>
  </si>
  <si>
    <t>Субвенции местным бюджетам  на содержание работников, осуществляющих отдельные государственные полномочия по предоставлению  работникам муниципальных учреждений культуры  мер социальной поддержки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</si>
  <si>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</si>
  <si>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 бюджетам  муниципальных   районов    на выплату ежемесячного пособия на ребенка</t>
  </si>
  <si>
    <t>Субвенции местным бюджетам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</si>
  <si>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местным бюджетам  на содержание работников, осуществляющих переданные  государственные полномочия  в сфере социальной защиты населения </t>
  </si>
  <si>
    <t>Субвенции местным бюджетам  на осуществление отдельных государственных  полномочий  по организации  и обеспечению   деятельности административных  комиссий</t>
  </si>
  <si>
    <t>Субвенции местным бюджетам на осуществление  отдельных  государственных  полномочий   по  профилактике безнадзорности и правонарушений несовершеннолетних</t>
  </si>
  <si>
    <t>Субвенции местным бюджетам на содержание работников  органов местного самоуправления, осуществляющих предоставление субсидий на возмещение заемщикам процентной ставки по полученным кредитам и займам</t>
  </si>
  <si>
    <t>Субвенции местным бюджетам на осуществление отдельных государственных полномочий по расчету и  предоставлению дотаций на выравнивание бюджетой обеспеченности поселений за счет средств областного бюджета</t>
  </si>
  <si>
    <t>Иные межбюджетные трансферты</t>
  </si>
  <si>
    <t>202 04999 05 0000 151</t>
  </si>
  <si>
    <t>ВСЕГО  ДОХОДОВ:</t>
  </si>
  <si>
    <t>Погашение кредитов, предоставленных  кредитными организациями в валюте Российской Федерации</t>
  </si>
  <si>
    <t>Погашение бюджетами муниципальных районов кредитов  от кредитных организаций в валюте Российской Федерации</t>
  </si>
  <si>
    <t/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</si>
  <si>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</si>
  <si>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</si>
  <si>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области энергосбережения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</si>
  <si>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</si>
  <si>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и выполнение функций органов местного самоуправления</t>
  </si>
  <si>
    <t>03</t>
  </si>
  <si>
    <t xml:space="preserve">01 </t>
  </si>
  <si>
    <t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области»</t>
  </si>
  <si>
    <t>Содержание работников, осуществляющих переданные государственные полномочия в сфере социальной защиты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</si>
  <si>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</si>
  <si>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 ».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</si>
  <si>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</si>
  <si>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</si>
  <si>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</si>
  <si>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</si>
  <si>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отдельных государственных полномочий в сфере трудовых отношений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</si>
  <si>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</si>
  <si>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</si>
  <si>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Резервный фонд местной администрации</t>
  </si>
  <si>
    <t>Муниципальная программа  Глушковского района Курской области «Социальная поддержка граждан в Глушковском   районе Курской области».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</si>
  <si>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</si>
  <si>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</si>
  <si>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600</t>
  </si>
  <si>
    <t>Выполнение других (прочих) обязательств органа местного самоуправления</t>
  </si>
  <si>
    <t>Расходы на обеспечение деятельности (оказание услуг) муниципальных учреждений</t>
  </si>
  <si>
    <t>Транспорт</t>
  </si>
  <si>
    <t>Отдельные мероприятия по другим видам транспорта</t>
  </si>
  <si>
    <t>Муниципальная программа Глушковского района Курской области "Развитие образования в Глушковском районе Курской области"</t>
  </si>
  <si>
    <t>Подпрограмма "Развитие дошкольного и общего образования детей" муниципальной программы Глушковского района Курской области "Развитие образования в Глушковском районе Курской области"</t>
  </si>
  <si>
    <t>Расходы на проведение капитального ремонта муниципальных дошкольных образовательных организаций</t>
  </si>
  <si>
    <t>Ежемесячное денежное вознаграждение за классное руководство</t>
  </si>
  <si>
    <t>Подпрограмма "Развитие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</si>
  <si>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Муниципальная программа Глушковского района Курской области "Развитие культуры в Глушковском районе Курской области"</t>
  </si>
  <si>
    <t>Подпрограмма "Искусство" муниципальной программы Глушковского района Курской области "Развитие культуры в Глушковском районе Курской области"</t>
  </si>
  <si>
    <t>Реализация мероприятий в сфере молодежной политики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</si>
  <si>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</si>
  <si>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Проведение мероприятий в области образования</t>
  </si>
  <si>
    <t>Подпрограмма "Наследие" муниципальной программы Глушковского района Курской области "Развитие культуры в Глушковском районе Курской области"</t>
  </si>
  <si>
    <t>Развитие библиотечного дела</t>
  </si>
  <si>
    <t>Проведение мероприятий в области культуры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</si>
  <si>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</si>
  <si>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Муниципальная программа Глушковского района Курской области «Социальная поддержка граждан в Глушковском   районе Курской области».</t>
  </si>
  <si>
    <t xml:space="preserve">10 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</si>
  <si>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</si>
  <si>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>01 2 1307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</si>
  <si>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</si>
  <si>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социальной поддержки отдельным категориям граждан по обеспечению продовольственными товарами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</si>
  <si>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</si>
  <si>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Муниципальная программа  Глушковского района Курской области "Развитие образования в Глушковском районе Курской области"</t>
  </si>
  <si>
    <t>Выплата компенсации части родительской платы</t>
  </si>
  <si>
    <t>Содержание ребенка в семье опекуна и приемной семье, а также вознаграждение, причитающееся приемному родителю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</si>
  <si>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</si>
  <si>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Курской области на 2017 год</t>
  </si>
  <si>
    <t xml:space="preserve">  </t>
  </si>
  <si>
    <t xml:space="preserve"> источники финансирования дефицита бюджета муниципального района "Глушковский  район" </t>
  </si>
  <si>
    <t>01  03  01  00  00  0000  700</t>
  </si>
  <si>
    <t>01  03  01  00  05  0000  710</t>
  </si>
  <si>
    <t>01  03  01  00  00  0000  800</t>
  </si>
  <si>
    <t>01  03  01  00  05  0000  810</t>
  </si>
  <si>
    <t>01  06  05  02  05  5000  640</t>
  </si>
  <si>
    <t>Бюджетные кредиты, предоставленные для частичного покрытия дефицитов бюджетов муниципальных районов</t>
  </si>
  <si>
    <t xml:space="preserve">01  06  05  02  05  5003  640 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</si>
  <si>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</si>
  <si>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01  06  05  02  05  5000  540</t>
  </si>
  <si>
    <t>Бюджетные кредиты, предоставленные для частичного покрытия дефицитов бюджетов</t>
  </si>
  <si>
    <t>01  06  05  02  05  5003  540</t>
  </si>
  <si>
    <t>Бюджетные кредиты, предоставленные  для частичного покрытия  дефицитов бюджетов муниципальных образований,возврат  которых осуществляется муниципальными образованиями</t>
  </si>
  <si>
    <t xml:space="preserve">                                                                                                                                    к решению Представительного  собрания </t>
  </si>
  <si>
    <t xml:space="preserve">                                                                                                                                           Глушковского района Курской области</t>
  </si>
  <si>
    <t>2018 год</t>
  </si>
  <si>
    <t>2019 год</t>
  </si>
  <si>
    <t>Курской области на плановый период 2018 и 2019 годов</t>
  </si>
  <si>
    <t>рублей</t>
  </si>
  <si>
    <t>"О бюджете  муниципального района "Глушковский район" Курской области на 2017год  и плановый период 2018-2019 годов"</t>
  </si>
  <si>
    <t>Распределение дотаций на выравнивание бюджетной обеспеченности поселений Глушковского района  на 2017 год</t>
  </si>
  <si>
    <t>Распределение дотаций на выравнивание бюджетной обеспеченности поселений Глушковского района  на плановый период  2018- 2019 годов</t>
  </si>
  <si>
    <t>"О бюджете  муниципального района "Глушковский район" Курской области на 2017 год  и плановый период 2018-2019 годов"</t>
  </si>
  <si>
    <t>"О бюджете  муниципального района "Глушковский район" Курской области на 2017 год и плановый  период 2018-2019 годов"</t>
  </si>
  <si>
    <t>Программа муниципальных внутренних  заимствований  муниципального района "Глушковский район"  Курской области  на 2017 год</t>
  </si>
  <si>
    <t>Объем привлечения средств в 2017 году (рублей)</t>
  </si>
  <si>
    <t>Объем погашения средств в 2017 году (рублей)</t>
  </si>
  <si>
    <t>"О бюджете  муниципального района "Глушковский район" Курской области на 2017 год и плановый период 2018-2019 годов"</t>
  </si>
  <si>
    <t>муниципального района "Глушковский район"  Курской области  на плановый период 2018-2019 годов</t>
  </si>
  <si>
    <t>Объем привлечения средств в 2018 году (рублей)</t>
  </si>
  <si>
    <t>Объем привлечения средств в 2019 году (рублей)</t>
  </si>
  <si>
    <t>Объем погашения средств в 2018  году (рублей)</t>
  </si>
  <si>
    <t>Объем погашения средств в 2019 году (рублей)</t>
  </si>
  <si>
    <t>"О бюджете муниципального района "Глушковский район" Курской области     на   2017 год и плановый период 2018-2019 годов"</t>
  </si>
  <si>
    <t>муниципального района "Глушковского район" Курской области на 2017 год</t>
  </si>
  <si>
    <t>1.1 Перечень подлежащих предоставлению муниципальных гарантий в 2017 году</t>
  </si>
  <si>
    <t>Сумма гарантирования, рублей</t>
  </si>
  <si>
    <t>1.2 Общий объем бюджетных ассигнований, предусмотренных на исполнение муниципальных гарантий  по возможным гарантийным случаям, в 2017 году</t>
  </si>
  <si>
    <t>Объем бюджетных ассигнований на исполнение гарантий по возможным гарантийным случаям,  рублей</t>
  </si>
  <si>
    <t>"О бюджете муниципального района "Глушковский район" Курской области     на   2017 год  и плановый период 2018-2019 годов"</t>
  </si>
  <si>
    <t>муниципального района "Глушковского район" Курской области на  плановый период 2018-2019 годов</t>
  </si>
  <si>
    <t>1.1 Перечень подлежащих предоставлению муниципальных гарантий в 2018-2019 годах</t>
  </si>
  <si>
    <t>Сумма гарантирования на 2018 год,  рублей</t>
  </si>
  <si>
    <t>Сумма гарантирования на 2019 год, рублей</t>
  </si>
  <si>
    <t>1.2 Общий объем бюджетных ассигнований, предусмотренных на исполнение муниципальных гарантий  по возможным гарантийным случаям, в 2018-2019 годах</t>
  </si>
  <si>
    <t>Объем бюджетных ассигнований на исполнение гарантий по возможным гарантийным случаям в 2018 году,  рублей</t>
  </si>
  <si>
    <t>Объем бюджетных ассигнований на исполнение гарантий по возможным гарантийным случаям в 2019 году, рублей</t>
  </si>
  <si>
    <t>"О бюджете муниципального района "Глушковский район" Курской области на 2017 год и плановый период 2018 и 2019 г.г."</t>
  </si>
  <si>
    <t>( в редакции решения Представительного собрания Глушковского р-на Курской области от   2016г. №)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</si>
  <si>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на  2017 год</t>
  </si>
  <si>
    <t>руб.</t>
  </si>
  <si>
    <t>Обеспечение функционирования главы муниципального образования</t>
  </si>
  <si>
    <t>71 0 00 00000</t>
  </si>
  <si>
    <t>Глава муниципального образования</t>
  </si>
  <si>
    <t>71 1 00 00000</t>
  </si>
  <si>
    <t>71 1 00 С1402</t>
  </si>
  <si>
    <t>Обеспечение деятельности представительного органа муниципального образования</t>
  </si>
  <si>
    <t>75 0 00 00000</t>
  </si>
  <si>
    <t>Председатель представительного органа муниципального образования</t>
  </si>
  <si>
    <t>75 1 00 00000</t>
  </si>
  <si>
    <t>75 1 00 С1402</t>
  </si>
  <si>
    <t>Аппарат  представительного органа  муниципального образования</t>
  </si>
  <si>
    <t>75 3 00 00000</t>
  </si>
  <si>
    <t>75 3 00 С1402</t>
  </si>
  <si>
    <t>Муниципальная программа Глушковского района Курской области «Социальная поддержка граждан в Глушковском районе Курской области»</t>
  </si>
  <si>
    <t>02 0 00 00000</t>
  </si>
  <si>
    <t>Подпрограмма  "Улучшение демографической ситуации, совершенствование социальной поддержки  семьи и детей" муниципальной программы  Глушковского района Курской области «Социальная поддержка граждан в Глушковском районе Курской области»</t>
  </si>
  <si>
    <t>02 2 00 00000</t>
  </si>
  <si>
    <t>Основное мероприятие "Обеспечение деятельности и выполнение функций органов исполнительной власти по организации и осуществлению деятельности по опеке и попечительству"</t>
  </si>
  <si>
    <t>02 2 02 00000</t>
  </si>
  <si>
    <t>02 2 02 13170</t>
  </si>
  <si>
    <t>Закупка товаров, работ и услуг для обеспечения государственных (муниципальных) нужд</t>
  </si>
  <si>
    <t xml:space="preserve"> Подпрограмма «Управление муниципальной программой и обеспечение условий реализации» муниципальной программы Глушковского района Курской области «Социальная поддержка граждан в Глушковском районе Курской области»</t>
  </si>
  <si>
    <t>02 3 00 00000</t>
  </si>
  <si>
    <t>Основное мероприятие "Обеспечение деятельности и исполнение функций органов исполнительной власти  в сфере социального обеспечения"</t>
  </si>
  <si>
    <t>02 3 02 00000</t>
  </si>
  <si>
    <t>02 3 02 13220</t>
  </si>
  <si>
    <t>10 0 00 00000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</si>
  <si>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области"
</t>
  </si>
  <si>
    <t>10 1 00 00000</t>
  </si>
  <si>
    <t>Основное мероприятие  "Реализация  установленных  полномочий (функций) муниципального архива"</t>
  </si>
  <si>
    <t>10 1 01 00000</t>
  </si>
  <si>
    <t>10 1 01 13360</t>
  </si>
  <si>
    <t>Муниципальная программа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 на 2015-2020 г.г.».</t>
  </si>
  <si>
    <t>12 0 00 00000</t>
  </si>
  <si>
    <t>Подпрограмма «Управление муниципальной программой и обеспечение условий реализации» 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 на 2015-2020 г.г.»</t>
  </si>
  <si>
    <t>12 2 00 00000</t>
  </si>
  <si>
    <t>Основное мероприятие "Обеспечение деятельности и исполнение функций органов исполнительной власти  по профилактике преступлений и иных правонарушений в Глушковском районе Курской области"</t>
  </si>
  <si>
    <t>12 2 01 00000</t>
  </si>
  <si>
    <t>12 2 01 13180</t>
  </si>
  <si>
    <t>12 2 01 13480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</si>
  <si>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</si>
  <si>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</si>
  <si>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</t>
  </si>
  <si>
    <t>73 1 00 00000</t>
  </si>
  <si>
    <t>73 1 00 С1402</t>
  </si>
  <si>
    <t>77 0 00 00000</t>
  </si>
  <si>
    <t>Обеспечение деятельности и выполнение функций  органов местного самоуправления</t>
  </si>
  <si>
    <t>77 1 00 00000</t>
  </si>
  <si>
    <t>77 1 00 13310</t>
  </si>
  <si>
    <t>77 2 00 13310</t>
  </si>
  <si>
    <t>77 2 00 00000</t>
  </si>
  <si>
    <t>77 2 00 51200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</si>
  <si>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</si>
  <si>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</si>
  <si>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</si>
  <si>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</si>
  <si>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 муниципального образования</t>
  </si>
  <si>
    <t>74 1 00 00000</t>
  </si>
  <si>
    <t>74 1 00 С1402</t>
  </si>
  <si>
    <t>Резервные фонды органов местного самоуправления</t>
  </si>
  <si>
    <t>78 0 00 00000</t>
  </si>
  <si>
    <t>78 1 00 00000</t>
  </si>
  <si>
    <t>78 1 00 С1403</t>
  </si>
  <si>
    <t>02 1 00 00000</t>
  </si>
  <si>
    <t>Основное мероприятие "Осуществление мер по  улучшению положения и качества жизни пожилых людей и инвалидов"</t>
  </si>
  <si>
    <t>02 1 02 00000</t>
  </si>
  <si>
    <t>Осуществление мер мер по улучшению положения и качества жизни граждан</t>
  </si>
  <si>
    <t>02 1 02 С1473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</si>
  <si>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</si>
  <si>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02 2  02 13603</t>
  </si>
  <si>
    <t>Основное мероприятие "Мероприятия, направленные на сохранение здоровья и снижение смертности населения, укрепление института семьи"</t>
  </si>
  <si>
    <t>02 2 03 00000</t>
  </si>
  <si>
    <t>Мероприятия в области улучшения демографической ситуации, совершенствования социальной поддержки семьи и детей</t>
  </si>
  <si>
    <t>02 2 03 С1474</t>
  </si>
  <si>
    <t>Подпрограмма "Управление муниципальной программой и обеспечение условий реализации" муниципальной программы Глушковского района Курской области «Социальная поддержка граждан в Глушковском   районе Курской области»</t>
  </si>
  <si>
    <t>Основное мероприятие "Поддержка органами местного самоуправления социально ориентированных некоммерческих организаций"</t>
  </si>
  <si>
    <t>02 3 01 00000</t>
  </si>
  <si>
    <t>02 3 01 13200</t>
  </si>
  <si>
    <t>Оказание финансовой поддержки общественным организациям</t>
  </si>
  <si>
    <t>02 3 01 С1470</t>
  </si>
  <si>
    <t>Муниципальная программа  Глушковского района Курской области «Развитие муниципальной службы в Глушковском районе Курской области на 2015-2020 г.г.»</t>
  </si>
  <si>
    <t>09 0 00 00000</t>
  </si>
  <si>
    <t>Подпрограмма «Реализация мероприятий, направленных на развитие муниципальной службы» муниципальной программы Глушковского района Курской области «Развитие муниципальной службы в Глушковском районе Курской области на 2015-2020 г.г.»</t>
  </si>
  <si>
    <t>09 1 00 00000</t>
  </si>
  <si>
    <t>Основное мероприятие "Развитие и обеспечение деятельности муниципальной службы"</t>
  </si>
  <si>
    <t>09 1 01 00000</t>
  </si>
  <si>
    <t>Мероприятия, направленные на развитие муниципальной службы</t>
  </si>
  <si>
    <t>09 1 01 С1437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</si>
  <si>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движения»</t>
  </si>
  <si>
    <t>11 0 00 00000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</si>
  <si>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</si>
  <si>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11 3 00 00000</t>
  </si>
  <si>
    <t>Основное мероприятие "Повышение правового сознания и предупреждение опасного поведения участников дорожного движения"</t>
  </si>
  <si>
    <t>11 3 01 00000</t>
  </si>
  <si>
    <t>Обеспечение безопасности дорожного движения на автомобильных дорогах местного значения</t>
  </si>
  <si>
    <t>11 3 01 С1459</t>
  </si>
  <si>
    <t>Муниципальная программа Глушковского района Курской области "Развитие информационного общества в  Глушковском районе Курской области на 2017-2020 г.г."</t>
  </si>
  <si>
    <t>20 0 00 00000</t>
  </si>
  <si>
    <t>Подпрограмма "Электронное правительство" муниципальной программы Глушковского района Курской области "Развитие информационного общества в  Глушковском районе Курской области на 2017-2020 г.г."</t>
  </si>
  <si>
    <t>20 1 00 00000</t>
  </si>
  <si>
    <t>Основное мероприятие " Популяризация муниципальных услуг в электронном виде"</t>
  </si>
  <si>
    <t>20 1 02 00000</t>
  </si>
  <si>
    <t>Мероприятия по повышению качества и доступности муниципальных услуг, предоставляемых органами местного самоуправления</t>
  </si>
  <si>
    <t>20 1 02 С1492</t>
  </si>
  <si>
    <t>Подпрограмма "Развитие системы защиты информации в Администрации Глушковского района Курской области" муниципальной программы Глушковского района Курской области "Развитие информационного общества в  Глушковском районе Курской области на 2017-2020 г.г."</t>
  </si>
  <si>
    <t>20 2 00 00000</t>
  </si>
  <si>
    <t>Основное мероприятие " Безопасность в информационном обществе"</t>
  </si>
  <si>
    <t>20 2 01 00000</t>
  </si>
  <si>
    <t>20 2 01 С1404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</si>
  <si>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 "</t>
  </si>
  <si>
    <t>25 0 00 00000</t>
  </si>
  <si>
    <t>Подпрограмма "Повышение эффективности организации деятельности органов ЗАГС Глушковского района Курской области" муниципальной программы Глушковского района Курской области "Организация деятельности органов ЗАГС Глушковского района Курской области "</t>
  </si>
  <si>
    <t>25 1 00 00000</t>
  </si>
  <si>
    <t>Основное мероприятие "Обеспечение государственной регистрации актов гражданского состояния по Глушковскому району Курской области в соответствии с законодательством Российской Федерации, реализация государственной политики в области семейного права"</t>
  </si>
  <si>
    <t>25 1 01 00000</t>
  </si>
  <si>
    <t>Осуществление переданных органам государственной власти субъектов Российской Федерации в соответствии с  пунктом 1 статьи 4 Федерального закона от 15 ноября 1997г. № 143-ФЗ "Об актах гражданского состояния" полномочий Российской Федерации на государственную регистрацию актов гражданского состояния</t>
  </si>
  <si>
    <t>25 1 01 59300</t>
  </si>
  <si>
    <t>76 0 00 00000</t>
  </si>
  <si>
    <t>Выполнение других обязательств муниципального образования</t>
  </si>
  <si>
    <t>76 1 00 00000</t>
  </si>
  <si>
    <t>76 1 00 С1404</t>
  </si>
  <si>
    <t>77 2 00 С1401</t>
  </si>
  <si>
    <t>Реализация мероприятий по распространению официальной информации</t>
  </si>
  <si>
    <t>77 2 00 С1439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</si>
  <si>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</si>
  <si>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</si>
  <si>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Резервные фонды исполнительных органов государственной власти</t>
  </si>
  <si>
    <t>84 0 00 00000</t>
  </si>
  <si>
    <t>84 1 00 00000</t>
  </si>
  <si>
    <t>Резервный фонд  Администрации Курской области</t>
  </si>
  <si>
    <t>84 1 00 10030</t>
  </si>
  <si>
    <t>Национальная безопасность и правоохранительная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</si>
  <si>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</si>
  <si>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</si>
  <si>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Муниципальная программа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 на 2017-2020 г.г.» 
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</si>
  <si>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</si>
  <si>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Глушковском районе курской области на 2017-2020 г.г."муниципальной программы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 на 2017-2020 г.г.» 
</t>
  </si>
  <si>
    <t>13 1 00 00000</t>
  </si>
  <si>
    <t>Основное мероприятие "Контороль за оборудованием и содержанием мест организованного отдыха людей на водных объектах Глушковского района"</t>
  </si>
  <si>
    <t>13 1 01 00000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</si>
  <si>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</si>
  <si>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01 С1460</t>
  </si>
  <si>
    <t>Основное мероприятие "Создание систем оповещения, приобретение средств связи, ЭВТ, программного и материального обеспечения для КЧС и ОПБ Администрации Глушковского района. Обеспечение функционирования региональной информационно-навигационной системы КО (РНИС)"</t>
  </si>
  <si>
    <t>13 1 02 00000</t>
  </si>
  <si>
    <t>13 1 02 С1460</t>
  </si>
  <si>
    <t>Основное мероприятие "Проведение профилактических работ, приобретение учебных пособий, средств наглядной агитации, литературы и периодических изданий по тематике ГО и ЧС"</t>
  </si>
  <si>
    <t>13 1 03 00000</t>
  </si>
  <si>
    <t>13 1 03 С1460</t>
  </si>
  <si>
    <t>Основное мероприятие "Развитие аппаратно-программного комплекса (АПК) "Безопасный город "</t>
  </si>
  <si>
    <t>13 1 04 00000</t>
  </si>
  <si>
    <t>13 1 04 С1406</t>
  </si>
  <si>
    <t>Подпрограмма "Развитие пассажирских перевозок в Глушковском районе Курской области"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 »</t>
  </si>
  <si>
    <t>11 2 00 00000</t>
  </si>
  <si>
    <t>Основное мероприятие "Содействие повышению доступности пассажирских перевозок населения в границах Глушковского района Курской области"</t>
  </si>
  <si>
    <t>11 2 01 00000</t>
  </si>
  <si>
    <t>11 2 01 С1426</t>
  </si>
  <si>
    <t>Дорожное хозяйство (дорожные фонды)</t>
  </si>
  <si>
    <t>Подпрограмма «Развитие сети автомобильных дорог 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</si>
  <si>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11 1 00 00000</t>
  </si>
  <si>
    <t>Основное мероприятие "Капитальный ремонт, ремонт и содержание автомобильных дорог общего пользования местного  значения"</t>
  </si>
  <si>
    <t>11 1 01 00000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</si>
  <si>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</si>
  <si>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</si>
  <si>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Основное мероприятие "Строительство и (или) реконструкция автомобильных дорог общего пользования местного значения"</t>
  </si>
  <si>
    <t>11 1 02 00000</t>
  </si>
  <si>
    <t xml:space="preserve">Строительство (реконструкция) автомобильных дорог общего пользования местного значения </t>
  </si>
  <si>
    <t>11 1 02 С1423</t>
  </si>
  <si>
    <t>Капитальные вложения в объекты государственной (муниципальной) собственности</t>
  </si>
  <si>
    <t>400</t>
  </si>
  <si>
    <t>Межевание автомобильных дорог общего пользования местного значения, проведение кадастровых работ</t>
  </si>
  <si>
    <t>11 1 02 С1425</t>
  </si>
  <si>
    <t>Муниципальная программа Глушковского района Курской области  «Управление муниципальным имуществом и земельными ресурсами Глушковского района Курской области»</t>
  </si>
  <si>
    <t>04 0 00 00000</t>
  </si>
  <si>
    <t>Подпрограмма «Повышение эффективности управления муниципальным имуществом и земельными ресурсами» муниципальной программы Глушковского района Курской области «Управление муниципальным имуществом и земельными ресурсами Глушковского района Курской области»</t>
  </si>
  <si>
    <t>04 1 00 00000</t>
  </si>
  <si>
    <t xml:space="preserve">Основное мероприятие Проведение муниципальной политики в области имущественных и земельных отношений на территории Глушковского района Курской области 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</si>
  <si>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</si>
  <si>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</si>
  <si>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</si>
  <si>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</si>
  <si>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04 1 01 С1468</t>
  </si>
  <si>
    <t>Муниципальная программа Глушковского района Курской области  «Энергосбережение и повышение энергетической эффективности в Глушковском районе Курской области»</t>
  </si>
  <si>
    <t>05 0 00 00000</t>
  </si>
  <si>
    <t>Подпрограмма «Энергосбережение в МО» муниципальной программы Глушковского района Курской области «Энергосбережение и повышение энергетической эффективности в Глушковском районе Курской области»</t>
  </si>
  <si>
    <t>05 1 00 00000</t>
  </si>
  <si>
    <t>Основное мероприятие "Энергосбережение и повышение энергетической эффективности в бюджетной сфере"</t>
  </si>
  <si>
    <t>05 1 01 00000</t>
  </si>
  <si>
    <t>05 1 01 С1434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</si>
  <si>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 на 2015-2020 г.г."</t>
  </si>
  <si>
    <t>07 0 00 00000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</si>
  <si>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 на 2015-2020 г.г.»</t>
  </si>
  <si>
    <t>07 2 00 00000</t>
  </si>
  <si>
    <t>Основное мероприятие "Корректировка ПЗЗ, гереральных планов, координирование границ муниципальных образований "</t>
  </si>
  <si>
    <t>07 2 05 00000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</si>
  <si>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</si>
  <si>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07 2 05 П1416</t>
  </si>
  <si>
    <t>Муниципальная программа Глушковского района Курской области "Развитие экономики муниципального района "Глушковский  район" Курской области на 2015-2020 г.г."</t>
  </si>
  <si>
    <t>15 0 00 00000</t>
  </si>
  <si>
    <t>Подпрограмма «Создание благоприятных условий для привлечения инвестиций в экономику Глушковского района Курской области» муниципальной программы Глушковского района Курской области «Развитие экономики муниципального района "Глушковский район" Курской области на 2015-2020 г.г.»</t>
  </si>
  <si>
    <t>15 1 00 00000</t>
  </si>
  <si>
    <t>Основное мероприятие "Участие в ежегодном Среднерусском экономическом форуме и Курской Коренской ярмарке на территории Курской области"</t>
  </si>
  <si>
    <t>15 1 04 00000</t>
  </si>
  <si>
    <t>Создание благоприятных условий для привлечения инвестиций в экономику муниципального образования</t>
  </si>
  <si>
    <t>15 1 04 С1480</t>
  </si>
  <si>
    <t>Подпрограмма "Развитие субъектов малого и среднего предпринимательства в Глушковском районе Курской области" муниципальной  программы Глушковского района Курской области «Развитие экономики муниципального района «Глушковский район» Курской области  на 2015-2020 г.г.»."</t>
  </si>
  <si>
    <t>15 2 00 00000</t>
  </si>
  <si>
    <t>Основное мероприятие "Изготовление выставочных экспозиций, буклетов, образцов продукции для участия в региональных и межрегиональных выставках, конкурсах, конференциях, форумах"</t>
  </si>
  <si>
    <t>15 2 05 00000</t>
  </si>
  <si>
    <t>Обеспечение условий для развития малого и среднего предпринимательства на территории муниципального образования</t>
  </si>
  <si>
    <t>15 2 05 С1405</t>
  </si>
  <si>
    <t>Жилищно-коммунальное хозяйство</t>
  </si>
  <si>
    <t>Коммунальное хозяйство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</si>
  <si>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  на  2015-2020 г.г.»</t>
  </si>
  <si>
    <t>06 0 00 00000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</si>
  <si>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 на 2015-2020 г.г»</t>
  </si>
  <si>
    <t>06 1 00 000000</t>
  </si>
  <si>
    <t>Основное мероприятие "Обеспечение населения экологически чистой питьевой водой"</t>
  </si>
  <si>
    <t>06 1 01 000000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</si>
  <si>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</si>
  <si>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06 1 01 13421</t>
  </si>
  <si>
    <t>Иные межбюджетные трансферты на осуществление переданных полномочий на  осуществление мероприятий по созданию  объектов водоснабжения муниципальной собственности, не относящихся к объектам капитального строительства</t>
  </si>
  <si>
    <t>06 1 01 S3421</t>
  </si>
  <si>
    <t>Иные межбюджетные трансферты на осуществление переданных полномочий по проведению текущего ремонта объектов водоснабжения муниципальной собственности</t>
  </si>
  <si>
    <t>06 1 01 13431</t>
  </si>
  <si>
    <t>Иные межбюджетные трансферты на осуществление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</si>
  <si>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06 1 01 S3431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</si>
  <si>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</si>
  <si>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на 2015-2020 г.г.»</t>
  </si>
  <si>
    <t>07 2 00  00000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</si>
  <si>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</si>
  <si>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07 2 03 00000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</si>
  <si>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</si>
  <si>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07 2 03 П1417</t>
  </si>
  <si>
    <t>Муниципальная программа Глушковского района Курской области "Устойчивое развитие сельских территорий Глушковского района Курской области на 2015-2017 г.г. и на период до 2020 г."</t>
  </si>
  <si>
    <t>16 0 00 00000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</si>
  <si>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на 2015-2017 г.г. и на период до 2020 г."</t>
  </si>
  <si>
    <t>16 1 00 00000</t>
  </si>
  <si>
    <t>Основное мероприятие "Строительство распределительных сетей газопровода "</t>
  </si>
  <si>
    <t>16 1 03 00000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</si>
  <si>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</si>
  <si>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>16 1 03 50181</t>
  </si>
  <si>
    <t xml:space="preserve">Иные межбюджетные трансферты на осуществление полномочий по устойчивому развитию сельских территорий </t>
  </si>
  <si>
    <t>16 1 03 R0181</t>
  </si>
  <si>
    <t>Иные межбюджетные трансферты на реализацию мероприятий, направленных на устойчивое развитие сельских территорий</t>
  </si>
  <si>
    <t>16 1 03 L0181</t>
  </si>
  <si>
    <t>Основное мероприятие "Строительство локальных сетей водоснабжения"</t>
  </si>
  <si>
    <t>16 1 04 00000</t>
  </si>
  <si>
    <t>16 1 04 50181</t>
  </si>
  <si>
    <t>16 1 04 R0181</t>
  </si>
  <si>
    <t>16 1 04 L0181</t>
  </si>
  <si>
    <t>03 0 00 00000</t>
  </si>
  <si>
    <t>03 1 00 00000</t>
  </si>
  <si>
    <t>Основное мероприятие "Реализация дошкольных образовательных программ и мероприятия по развитию системы дошкольного образования"</t>
  </si>
  <si>
    <t>03 1 01 00000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</si>
  <si>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</si>
  <si>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03 1 01 13030</t>
  </si>
  <si>
    <t>Проведение капитального ремонта муниципальных образовательных организаций</t>
  </si>
  <si>
    <t>03 1 01 13050</t>
  </si>
  <si>
    <t>Обеспечение проведения капитального ремонта муниципальных образовательных организаций</t>
  </si>
  <si>
    <t>03 1 01 S3050</t>
  </si>
  <si>
    <t>Проведение мероприятий по формированию  сети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</si>
  <si>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03 1 01 13590</t>
  </si>
  <si>
    <t>Формирование  сети 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</si>
  <si>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03 1 01 S3590</t>
  </si>
  <si>
    <t>03 1 01 C1401</t>
  </si>
  <si>
    <t>Основное мероприятие "Реализация основных общеобразовательных программ и мероприятия по развитию системы общего образования"</t>
  </si>
  <si>
    <t>03 1 02 00000</t>
  </si>
  <si>
    <t>Реализация основных общеобразовательных  и дополнительных общеобразовательных программ в части финансирования  расходов на оплату труда  работников муниципальных общеобразовательных организаций, расходов на приобретение  учебников и учебных пособий, средств обучения, игр, игрушек (за исключением  расходов на содержание  зданий и оплату коммунальных услуг)</t>
  </si>
  <si>
    <t>03 1 02 13040</t>
  </si>
  <si>
    <t>03 1 02 13050</t>
  </si>
  <si>
    <t>03 1 02 S3050</t>
  </si>
  <si>
    <t>03 1 02 S3060</t>
  </si>
  <si>
    <t>Приобретение оборудования для школьных столовых</t>
  </si>
  <si>
    <t>03 1 02 13080</t>
  </si>
  <si>
    <t>Обеспечение оборудованием  школьных столовых</t>
  </si>
  <si>
    <t>03 1 02 S3080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</si>
  <si>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</si>
  <si>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03 1 02 13090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</si>
  <si>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</si>
  <si>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1 02 S3090</t>
  </si>
  <si>
    <t>03 1 02 13110</t>
  </si>
  <si>
    <t>03 1 02 C1401</t>
  </si>
  <si>
    <t>Мероприятия в области образования</t>
  </si>
  <si>
    <t>03 1 02 C1447</t>
  </si>
  <si>
    <t>Основное мероприятие "Социальная поддержка работников образовательных организаций дошкольного и общего образования"</t>
  </si>
  <si>
    <t>03 1 03 00000</t>
  </si>
  <si>
    <t>Предоставление мер социальной поддержки работникам муниципальных образовательных организаций</t>
  </si>
  <si>
    <t>03 1 03 13060</t>
  </si>
  <si>
    <t>Обеспечение предоставления мер социальной поддержки работникам муниципальных образовательных организаций</t>
  </si>
  <si>
    <t>03 1 03 S3060</t>
  </si>
  <si>
    <t>Муниципальная программа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</si>
  <si>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08 0 00 00000</t>
  </si>
  <si>
    <t>Подпрограмма «Реализация муниципальной политики в сфере физической культуры и спорта»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</si>
  <si>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08 2 00 00000</t>
  </si>
  <si>
    <t>Основное мероприятие "Мероприятия по поэтапному внедрению Всероссийского физкультурно-спортивного комплекса "Готов к труду и обороне"(ГТО)"</t>
  </si>
  <si>
    <t>08 2 02 00000</t>
  </si>
  <si>
    <t>08 2 02 С1401</t>
  </si>
  <si>
    <t>Основное мероприятие "Повышение безопасности управлением транспорта, осуществляющего деятельность по перевозке школьников, с помощью спутниково-навигационной системы ГЛОНАСС по программно-аппаратному комплексу мониторингового центра"</t>
  </si>
  <si>
    <t>11 3 04 00000</t>
  </si>
  <si>
    <t>11 3 04 С1459</t>
  </si>
  <si>
    <t>Муниципальная программа  Глушковского района Курской области «Содействие занятости населения  Глушковского района Курской области на 2017-2019 г.г.»</t>
  </si>
  <si>
    <t>17 0 00 00000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</si>
  <si>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 на 2017-2019г.г."</t>
  </si>
  <si>
    <t>17 1 00 00000</t>
  </si>
  <si>
    <t>Основное мероприятие "Содействие занятости отдельных категорий граждан"</t>
  </si>
  <si>
    <t>17 1 02 00000</t>
  </si>
  <si>
    <t>Развитие рынка труда, повышение эффективности занятости населения</t>
  </si>
  <si>
    <t>17 1 02 С1436</t>
  </si>
  <si>
    <t>Дополнительное образование детей</t>
  </si>
  <si>
    <t>03 2 00 00000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</si>
  <si>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</si>
  <si>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03 2 01 00000</t>
  </si>
  <si>
    <t>03 2 01 С1401</t>
  </si>
  <si>
    <t>Основное мероприятие "Развитие образования в сфере культуры и искусства"</t>
  </si>
  <si>
    <t>03 2 02 00000</t>
  </si>
  <si>
    <t>03 2 02 С1401</t>
  </si>
  <si>
    <t xml:space="preserve">Молодежная политика </t>
  </si>
  <si>
    <t>Подпрограмма "Повышение эффективности реализации молодежной политики"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</si>
  <si>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08 1 00 00000</t>
  </si>
  <si>
    <t>Основное мероприятие "Создание условий для вовлечения молодежи в активную общественную деятельность и социальную практику. Поддержка талантливой молодежи"</t>
  </si>
  <si>
    <t>08 1 01 00000</t>
  </si>
  <si>
    <t>08 1 01 С1414</t>
  </si>
  <si>
    <t>Основное мероприятие "Гражданско-патриотическое воспитание и допризывная подготовка молодежи"</t>
  </si>
  <si>
    <t>08 1 03 00000</t>
  </si>
  <si>
    <t>08 1 03 С1414</t>
  </si>
  <si>
    <t>Подпрограмма «Оздоровление и отдых детей» муниципальной 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</si>
  <si>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08 3 00 00000</t>
  </si>
  <si>
    <t>Основное мероприятие "Организация оздоровления и отдыха детей Глушковского района Курской области"</t>
  </si>
  <si>
    <t>08 3 01 00000</t>
  </si>
  <si>
    <t>Организация отдыха детей в каникулярное время</t>
  </si>
  <si>
    <t>08 3 01 13540</t>
  </si>
  <si>
    <t>Мероприятия, связанные с организацией отдыха детей в каникулярное время</t>
  </si>
  <si>
    <t>08 3 01 S3540</t>
  </si>
  <si>
    <t>Основное мероприятие "Организация малозатратных форм детского отдыха"</t>
  </si>
  <si>
    <t>08 3 02 00000</t>
  </si>
  <si>
    <t>Развитие системы оздоровления и отдыха детей</t>
  </si>
  <si>
    <t>08 3 02 С1458</t>
  </si>
  <si>
    <t>Основное мероприятие "Организация деятельности по подготовке МКУ "ДОЛ "Солнышко" Глушковского района к летней оздоровительной кампании и его функционирование"</t>
  </si>
  <si>
    <t>08 3 03 00000</t>
  </si>
  <si>
    <t>08 3 03 С1401</t>
  </si>
  <si>
    <t xml:space="preserve">Подпрограмма «Обеспечение реализации муниципальной программы Глушковского района Курской области «Развитие образования в Глушковском районе Курской области и прочие мероприятия в области образования» </t>
  </si>
  <si>
    <t>03 4 00 00000</t>
  </si>
  <si>
    <t>Основное мероприятие  "Обеспечение деятельности (оказание услуг) муниципальных учреждений"</t>
  </si>
  <si>
    <t>03 4 01 00000</t>
  </si>
  <si>
    <t>03 4 01 С1401</t>
  </si>
  <si>
    <t>Основное мероприятие "Сопровождение реализации отдельных мероприятий  муниципальной программы"</t>
  </si>
  <si>
    <t>03 4 02 00000</t>
  </si>
  <si>
    <t>03 4 02 13120</t>
  </si>
  <si>
    <t>03 4 02 С1447</t>
  </si>
  <si>
    <t>Культура</t>
  </si>
  <si>
    <t>01 0 00 00000</t>
  </si>
  <si>
    <t>01 1 00 00000</t>
  </si>
  <si>
    <t>Основное мероприятие "Сохранение и развитие кинообслуживания населения, традиционной народной культуры, нематериального культурного наследия Глушковского района Курской области"</t>
  </si>
  <si>
    <t>01 1 01 00000</t>
  </si>
  <si>
    <t>Гранты на развитие культуры и искусства</t>
  </si>
  <si>
    <t>01 1 01 11820</t>
  </si>
  <si>
    <t>Проведение капитального ремонта учреждений культуры районов и поселений</t>
  </si>
  <si>
    <t>01 1 01 13320</t>
  </si>
  <si>
    <t>01 1 01 С1401</t>
  </si>
  <si>
    <t>Обеспечение проведения капитального ремонта учреждений культуры районов и поселений</t>
  </si>
  <si>
    <t xml:space="preserve"> 01 1 01 S3320</t>
  </si>
  <si>
    <t xml:space="preserve"> 01 1 01 С1463</t>
  </si>
  <si>
    <t>01 2 00 00000</t>
  </si>
  <si>
    <t>Основное мероприятие "Развитие библиотечного дела в Глушковском районе Курской области"</t>
  </si>
  <si>
    <t>01 2 01 00000</t>
  </si>
  <si>
    <t xml:space="preserve"> 01 2 01 С1401</t>
  </si>
  <si>
    <t xml:space="preserve"> 01 2 01 С1442</t>
  </si>
  <si>
    <t>Основное мероприятие "Организация и поддержка муниципальных учреждений культуры сельских поселений"</t>
  </si>
  <si>
    <t>01 2 02 00000</t>
  </si>
  <si>
    <t>Иные  межбюджетные трансферты на 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</si>
  <si>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01 2 02 П1442</t>
  </si>
  <si>
    <t>Подпрограмма "Управление муниципальной программой  и обеспечение условий реализации" муниципальной программы Глушковского района Курской области  "Развитие культуры в Глушковском районе Курской области"</t>
  </si>
  <si>
    <t>01 3 00 00000</t>
  </si>
  <si>
    <t xml:space="preserve">Основное мероприятие "Обеспечение деятельности учреждения  МКУ "Глушковская ЦБ учреждений культуры" </t>
  </si>
  <si>
    <t>01 3 01 00000</t>
  </si>
  <si>
    <t>01 3 01 С1401</t>
  </si>
  <si>
    <t>Основное мероприятие " Организация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</si>
  <si>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01 3 02 00000</t>
  </si>
  <si>
    <t>01 3 02 13340</t>
  </si>
  <si>
    <t>Здравоохранение</t>
  </si>
  <si>
    <t>Санитарно-эпидемиологическое благополучие</t>
  </si>
  <si>
    <t>Отлов и содержание безнадзорных животных</t>
  </si>
  <si>
    <t>77 2 00 12700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</si>
  <si>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</si>
  <si>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77 2 00 12712</t>
  </si>
  <si>
    <t>Подпрограмма «Развитие мер социальной поддержки отдельных категорий граждан» муниципальной программы Глушковского района Курской области «Социальная поддержка граждан в Глушковском районе Курской области»</t>
  </si>
  <si>
    <t>Основное мероприятие "Предоставление выплат пенсий за выслугу лет, доплат к пенсиям  муниципальных служащих"</t>
  </si>
  <si>
    <t>02 1 03 00000</t>
  </si>
  <si>
    <t xml:space="preserve">Выплата пенсий за выслугу лет и доплат к пенсиям муниципальных служащих </t>
  </si>
  <si>
    <t>02 1 03 С1445</t>
  </si>
  <si>
    <t xml:space="preserve">Основное мероприятие "Оказание мер социальной поддержки по оплате жилищно-коммунальных услуг отдельным категориям граждан" </t>
  </si>
  <si>
    <t>01 3 03 00000</t>
  </si>
  <si>
    <t>01 3  03 13350</t>
  </si>
  <si>
    <t>Основное мероприятие "Предоставление социальных выплат и мер социальной поддержки отдельным категориям граждан"</t>
  </si>
  <si>
    <t>02 1 01 00000</t>
  </si>
  <si>
    <t>02 1 01 11130</t>
  </si>
  <si>
    <t>02 1 01 11170</t>
  </si>
  <si>
    <t>02 1 01 11180</t>
  </si>
  <si>
    <t>02 1 01 13150</t>
  </si>
  <si>
    <t>02 1 01 13160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</si>
  <si>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</si>
  <si>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03 1 03 13070</t>
  </si>
  <si>
    <t>Основное мероприятие "Социальная поддержка работников организаций дополнительного образования"</t>
  </si>
  <si>
    <t>03 2 05 00000</t>
  </si>
  <si>
    <t>03 2 05 13070</t>
  </si>
  <si>
    <t>Основное мероприятие "Поддержка молодых семей в улучшении жилищных условий на территории Глушковского района Курской области"</t>
  </si>
  <si>
    <t>07 2 01 00000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</si>
  <si>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</si>
  <si>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>07 2 01 50201</t>
  </si>
  <si>
    <t xml:space="preserve">Иные межбюджетные трансферты на государственную поддержку молодых семей в улучшении жилищных условий </t>
  </si>
  <si>
    <t>07 2 01 R0201</t>
  </si>
  <si>
    <t>07 2 01 L0201</t>
  </si>
  <si>
    <t>Подпрограмма «Улучшение демографической ситуации, совершенствование социальной поддержки семьи и детей» муниципальной программы Глушковского района Курской области  «Социальная поддержка граждан в Глушковском районе Курской области»</t>
  </si>
  <si>
    <t xml:space="preserve"> Основное мероприятие "Осуществление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</si>
  <si>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</si>
  <si>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02 2 01 13190</t>
  </si>
  <si>
    <t>03 1 01 13000</t>
  </si>
  <si>
    <t>Основное мероприятие "Организация и проведение физкультурных и спортивных мероприятий, привлечение населения к занятиям физической культурой и массовым спортом"</t>
  </si>
  <si>
    <t>08 2 01 00000</t>
  </si>
  <si>
    <t>08 2 01 С1406</t>
  </si>
  <si>
    <t>08 2 02 С1406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</si>
  <si>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 (2015-2019 г.г.)» 
</t>
  </si>
  <si>
    <t>14 0 00 00000</t>
  </si>
  <si>
    <t>Подпрограмма "Управление муниципальным  долгом Глушковского района Курской области" муниципальной  программы Глушковского района Курской области "Повышение эффективности управления финансами Глушковского района Курской области (2015-2019 г.г.)"</t>
  </si>
  <si>
    <t>14 1 00 00000</t>
  </si>
  <si>
    <t>Основное мероприятие "Обеспечение преемлемых и экономически обоснованных объема и структуры муниципального долга Глушковского района Курской области и сокращение стоимости его обслуживания"</t>
  </si>
  <si>
    <t>14 1 01 00000</t>
  </si>
  <si>
    <t>Обслуживание муниципального долга</t>
  </si>
  <si>
    <t>14 1 01 С1465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</si>
  <si>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 (2015-2019 г.г.)"</t>
  </si>
  <si>
    <t>14 2 00 00000</t>
  </si>
  <si>
    <t>Основное мероприятие "Выравнивание бюджетной обеспеченности муниципальных образований Глушковского района Курской области"</t>
  </si>
  <si>
    <t>14 2 01 00000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</si>
  <si>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</si>
  <si>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</si>
  <si>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"О бюджете муниципального района "Глушковский район" Курской области      на 2017 год и плановый период 2018 и 2019 г.г."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</si>
  <si>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на  плановый период 2018 и 2019 г.г.</t>
  </si>
  <si>
    <t>Сумма на 2018 год</t>
  </si>
  <si>
    <t>Сумма на 2019 год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</si>
  <si>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области"</t>
  </si>
  <si>
    <t>"О бюджете муниципального района "Глушковский район" Курской области на 2017 год и плановый период 2018 и 2019 г.г. "</t>
  </si>
  <si>
    <t>( в редакции решения Представительного собрания Глушковского р-на Курской области от  2016г. №   )</t>
  </si>
  <si>
    <t>Ведомственная структура расходов бюджета  муниципального района " Глушковский район" Курской области   на 2017 год</t>
  </si>
  <si>
    <t>Бюджет 2017 год</t>
  </si>
  <si>
    <t>КБК 207 113</t>
  </si>
  <si>
    <t xml:space="preserve">Молодежная политика  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</si>
  <si>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</si>
  <si>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</si>
  <si>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03 2 1462</t>
  </si>
  <si>
    <t>Ведомственная структура расходов бюджета  муниципального района " Глушковский район" Курской области   на плановый период 2018 и 2019 г.г.</t>
  </si>
  <si>
    <t>Бюджет 2018 год</t>
  </si>
  <si>
    <t>Бюджет 2019 год</t>
  </si>
  <si>
    <t>Условно  утвержденные расходы</t>
  </si>
  <si>
    <t>( в редакции решения Представительного собрания Глушковского района Курской области  от  2016г. № )</t>
  </si>
  <si>
    <t>Распределение бюджетных ассигнований по целевым статьям (муниципальным программам  Глушковского района Курской области и непрограммным направлениям деятельности), группам видов расходов на 2017 год</t>
  </si>
  <si>
    <t>01 0 0000000</t>
  </si>
  <si>
    <t xml:space="preserve"> 01 1 01 11820</t>
  </si>
  <si>
    <t xml:space="preserve"> 01 1 01 13320</t>
  </si>
  <si>
    <t xml:space="preserve"> 01 1 01 С1401</t>
  </si>
  <si>
    <t>Обеспечение условий реализации муниципальной программы</t>
  </si>
  <si>
    <t>01 3 1440</t>
  </si>
  <si>
    <t>02 1 02 С1445</t>
  </si>
  <si>
    <t xml:space="preserve"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 для организации формирования, ведения и использования регионального банка данных о детях, оставшихся без попечения родителей  </t>
  </si>
  <si>
    <t>02 2 02 13603</t>
  </si>
  <si>
    <t>03 1 1301</t>
  </si>
  <si>
    <t>Приобретение оборудования для базовых детских садов в рамках реализации комплексных программ поддержки развития дошкольных образовательных организаций Курской области</t>
  </si>
  <si>
    <t>03 1 1302</t>
  </si>
  <si>
    <t>06 1 00 00000</t>
  </si>
  <si>
    <t>Подпрограмма «Обеспечение качественными услугами ЖКХ населения  Глушковского  района   Курской области» муниципальной  программы  Глушковского района Курской области «Обеспечение доступным и комфортным жильем и коммунальными услугами граждан  в Глушковском районе  Курской области на 2015-2020 г.г.</t>
  </si>
  <si>
    <t>07 1 00 00000</t>
  </si>
  <si>
    <t>Основное мероприятие "Организация ритуальных услуг и содержание мест захоронения"</t>
  </si>
  <si>
    <t>07 1 01 00000</t>
  </si>
  <si>
    <t>Мероприятия по благоустройству</t>
  </si>
  <si>
    <t>07 1 01 П1433</t>
  </si>
  <si>
    <t>Основное мероприятие "Поддержание в чистоте территории населенных пунктов муниципальных образований"</t>
  </si>
  <si>
    <t>07 1 02 00000</t>
  </si>
  <si>
    <t>Мероприятия по сбору и транспортированию твердых коммунальных  отходов</t>
  </si>
  <si>
    <t>07 1 02 П1457</t>
  </si>
  <si>
    <t>07 1 1433</t>
  </si>
  <si>
    <t>Мероприятия по сбору и удалению твердых и жидких бытовых отходов</t>
  </si>
  <si>
    <t>07 1 1457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</si>
  <si>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</si>
  <si>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07 2 02 00000</t>
  </si>
  <si>
    <t>Иные межбюджетные  трансферты на развитие социальной и инженерной инфраструктуры муниципальных образований Курской области</t>
  </si>
  <si>
    <t>07 2 02 11501</t>
  </si>
  <si>
    <t>Иные межбюджетные трансферты на осуществление мероприятий, направленных на развитие социальной и инженерной инфраструктуры муниципальных образований Курской области</t>
  </si>
  <si>
    <t>07 2 02 S1501</t>
  </si>
  <si>
    <t>Проведение Всероссийской сельскохозяйственной переписи в 2016 году</t>
  </si>
  <si>
    <t>77 2 00 53910</t>
  </si>
  <si>
    <t>Организация и проведение выборов и референдумов</t>
  </si>
  <si>
    <t>77 3 0000</t>
  </si>
  <si>
    <t>Подготовка и проведение выборов</t>
  </si>
  <si>
    <t>77 3 1441</t>
  </si>
  <si>
    <t>Распределение бюджетных ассигнований по целевым статьям (муниципальным программам  Глушковского района Курской области и непрограммным направлениям деятельности), группам видов расходов на плановый период  2018  и 2019 г.г.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</si>
  <si>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 (2015-2017 г.г.)"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</si>
  <si>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 на 2014-2016г.г."</t>
  </si>
  <si>
    <t>Подпрограмма "Повышение эффективности организации деятельности органов ЗАГС Глушковского района Курской области" муниципальной программы Глушковского района Курской области "Организация деятельности органов ЗАГС Глушковского района Курской области"</t>
  </si>
  <si>
    <t xml:space="preserve">                                                            Приложение  №  3</t>
  </si>
  <si>
    <t xml:space="preserve">                                                          к решению Представительного собрания Глушковского района Курской области</t>
  </si>
  <si>
    <t xml:space="preserve">                                                       «О бюджете муниципального района «Глушковский район» Курской области    на 2017 год и плановый период 2018 и 2019 годов»</t>
  </si>
  <si>
    <t>от "_31_" мая  2016г. №  211 )</t>
  </si>
  <si>
    <t>Перечень главных администраторов доходов бюджета муниципального района "Глушковский район" Курской области</t>
  </si>
  <si>
    <t>Наименование главного администратора доходов районного бюджета</t>
  </si>
  <si>
    <t>главного администратора доходов</t>
  </si>
  <si>
    <t xml:space="preserve">доходов районного бюджета </t>
  </si>
  <si>
    <t>1</t>
  </si>
  <si>
    <t>Администрация Глушковского района Курской области</t>
  </si>
  <si>
    <t>1 08 07150 01 0000 110</t>
  </si>
  <si>
    <t>Государственная пошлина за выдачу разрешения на установку рекламной конструкции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</si>
  <si>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</si>
  <si>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</si>
  <si>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</si>
  <si>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</si>
  <si>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</si>
  <si>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</si>
  <si>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</si>
  <si>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</si>
  <si>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</si>
  <si>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</si>
  <si>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</si>
  <si>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</si>
  <si>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</si>
  <si>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</si>
  <si>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</si>
  <si>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</si>
  <si>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</si>
  <si>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</si>
  <si>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</si>
  <si>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</si>
  <si>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</si>
  <si>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</si>
  <si>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</si>
  <si>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</si>
  <si>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1 13 01075 05 0000 130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</si>
  <si>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</si>
  <si>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1 13 01540 05 0000 130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</si>
  <si>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</si>
  <si>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</si>
  <si>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</si>
  <si>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</si>
  <si>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</si>
  <si>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</si>
  <si>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Прочие доходы от компенсации затрат  бюджетов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</si>
  <si>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</si>
  <si>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</si>
  <si>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</si>
  <si>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</si>
  <si>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</si>
  <si>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</si>
  <si>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</si>
  <si>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</si>
  <si>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</si>
  <si>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</si>
  <si>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</si>
  <si>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</si>
  <si>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</si>
  <si>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</si>
  <si>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</si>
  <si>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</si>
  <si>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</si>
  <si>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бюджетных и  автономных учреждений)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</si>
  <si>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</si>
  <si>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</si>
  <si>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</si>
  <si>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</si>
  <si>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</si>
  <si>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</si>
  <si>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</si>
  <si>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</si>
  <si>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</si>
  <si>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</si>
  <si>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</si>
  <si>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</si>
  <si>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</si>
  <si>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</si>
  <si>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</si>
  <si>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</si>
  <si>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</si>
  <si>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</si>
  <si>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</si>
  <si>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</si>
  <si>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</si>
  <si>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</si>
  <si>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</si>
  <si>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</si>
  <si>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2 02 01001 05 0000 151</t>
  </si>
  <si>
    <t>2 02 01003 05 0000 151</t>
  </si>
  <si>
    <t>Дотации бюджетам муниципальных районов на поддержку мер по обеспечению сбалансированности  бюджетов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</si>
  <si>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</si>
  <si>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</si>
  <si>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2 02 02051 05 0000 151</t>
  </si>
  <si>
    <t>Субсидии бюджетам муниципальных районов на реализацию федеральных целевых программ</t>
  </si>
  <si>
    <t>2 02 02071 05 0000 151</t>
  </si>
  <si>
    <t>Субсидии бюджетам муниципальных районов на предоставление грантов в области науки, культуры, искусства и средств массовой информации</t>
  </si>
  <si>
    <t>2 02 02077 05 0000 151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</si>
  <si>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</si>
  <si>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2 02 02104 05 0000 151</t>
  </si>
  <si>
    <t>Субсидии бюджетам муниципальных районов на организацию дистанционного обучения инвалидов</t>
  </si>
  <si>
    <t>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</si>
  <si>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</si>
  <si>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</si>
  <si>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</si>
  <si>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2 02 02999 05 0000 151</t>
  </si>
  <si>
    <t>Прочие субсидии бюджетам муниципальных районов</t>
  </si>
  <si>
    <t>2 02 03002 05 0000 151</t>
  </si>
  <si>
    <t>2 02 03003 05 0000 151</t>
  </si>
  <si>
    <t>2 02 03007 05 0000 151</t>
  </si>
  <si>
    <t>Субвенции бюджетам муниципальных районов на составление (изменение ) списков кандидатов в присяжные заседатели федеральных судов общей юрисдикции в Российской Федерации</t>
  </si>
  <si>
    <t>2 02 03012 05 0000 151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</si>
  <si>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</si>
  <si>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2 02 03013 05 0000 151</t>
  </si>
  <si>
    <t>2 02 03014 05 0000 151</t>
  </si>
  <si>
    <t>Субвенции бюджетам муниципальных районов на поощрение лучших учителей</t>
  </si>
  <si>
    <t>2 02 03020 05 0000 151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</si>
  <si>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</si>
  <si>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</si>
  <si>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2 02 03025 05 0000 151</t>
  </si>
  <si>
    <t xml:space="preserve">Субвенции бюджетам муниципальных районов на реализацию полномочий Российской Федерации по осуществлению социальных выплат безработным гражданам  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</si>
  <si>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</si>
  <si>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</si>
  <si>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</si>
  <si>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2 02 03059 05 0000 151</t>
  </si>
  <si>
    <t xml:space="preserve"> Субвенции  бюджетам  муниципальных районов на государственную поддержку внедрения комплексных мер модернизации образования </t>
  </si>
  <si>
    <t>2 02 03064 05 0000 151</t>
  </si>
  <si>
    <t>Субвенции бюджетам муниципальных районов на поддержку экономически значимых региональных программ</t>
  </si>
  <si>
    <t>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</si>
  <si>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</si>
  <si>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</si>
  <si>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</si>
  <si>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2 02 03073 05 0000 151</t>
  </si>
  <si>
    <t>Субвенции бюджетам муниципальных районов на активные мероприятия по содействию занятости населения, включая оказание содействия гражданам в переселении для работы в сельской местности</t>
  </si>
  <si>
    <t>2 02 03078 05 0000 151</t>
  </si>
  <si>
    <t>Субвенции бюджетам муниципальных районов на модернизацию региональных систем общего образования</t>
  </si>
  <si>
    <t>2 02 03090 05 0000 151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</si>
  <si>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</si>
  <si>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2 02 03999 05 0000 151</t>
  </si>
  <si>
    <t>2 02 04012 05 0000 151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</si>
  <si>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</si>
  <si>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</si>
  <si>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</si>
  <si>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</si>
  <si>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2 02 04026 05 0000 151</t>
  </si>
  <si>
    <t>Межбюджетные трансферты, передаваемые бюджетам муниципальных районов на выплату региональной доплаты к пенсии</t>
  </si>
  <si>
    <t>2 02 04029 05 0000 151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</si>
  <si>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</si>
  <si>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</si>
  <si>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</si>
  <si>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2 02 04052 05 0000 151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</si>
  <si>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</si>
  <si>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2 02 04053 05 0000 151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</si>
  <si>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</si>
  <si>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2 02 04056 05 0000 151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</si>
  <si>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</si>
  <si>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2 02 04059 05 0000 151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</si>
  <si>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</si>
  <si>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2 02 04070 05 0000 151</t>
  </si>
  <si>
    <t>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</si>
  <si>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2 02 04118 05 0000 151</t>
  </si>
  <si>
    <t>Межбюджетные трансферты, передаваемые бюджетам муниципальных районов на финансовое обеспечение мероприятий, связанных с отдыхом и оздоровлением детей, находящихся в трудной жизненной ситуации</t>
  </si>
  <si>
    <t>2 02 04999 05 0000 151</t>
  </si>
  <si>
    <t>2 02 09014 05 0000 151</t>
  </si>
  <si>
    <t>Прочие безвозмездные поступления в бюджеты муниципальных районов от федерального бюджета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</si>
  <si>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</si>
  <si>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</si>
  <si>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2 02 09065 05 0000 151</t>
  </si>
  <si>
    <t>Прочие безвозмездные поступления в бюджеты муниципальных районов от бюджетов сельских поселений</t>
  </si>
  <si>
    <t>2 07 05010 05 0000 180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</si>
  <si>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</si>
  <si>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</si>
  <si>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</si>
  <si>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</si>
  <si>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</si>
  <si>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</si>
  <si>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</si>
  <si>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2 18 05010 05 0000 151 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</si>
  <si>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</si>
  <si>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2 18 05020 05 0000 151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</si>
  <si>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</si>
  <si>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</si>
  <si>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</si>
  <si>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</si>
  <si>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</si>
  <si>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</si>
  <si>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</si>
  <si>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</si>
  <si>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</si>
  <si>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Приложение № 4</t>
  </si>
  <si>
    <t xml:space="preserve">                   "Глушковский район" Курской области на 2017 год и плановый период 2018 и 2019 годов "</t>
  </si>
  <si>
    <t>от "_30_"  мая  2014г. № 66 )</t>
  </si>
  <si>
    <r>
      <t>Получение  кредитов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Российской Федерации бюджетами  муниципальных районов в валюте Российской Федерации</t>
    </r>
  </si>
  <si>
    <t xml:space="preserve">01 06 05 02 05 0000 640 </t>
  </si>
  <si>
    <t xml:space="preserve"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</si>
  <si>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</si>
  <si>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</si>
  <si>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                                 Приложение №  5</t>
  </si>
  <si>
    <t>к решению представительного собрания</t>
  </si>
  <si>
    <t xml:space="preserve">                                    Глушковского района Курской области</t>
  </si>
  <si>
    <t xml:space="preserve">"О бюджете муниципального района "Глушковский район"  </t>
  </si>
  <si>
    <t xml:space="preserve">  Курской области на 2017год и плановый период 2018 и 2019 годов. "</t>
  </si>
  <si>
    <t>от "___"  декабря  2015г. № ____ )</t>
  </si>
  <si>
    <t>Прогнозируемое поступления доходов  в  бюджет</t>
  </si>
  <si>
    <t xml:space="preserve">муниципального района "Глушковский район" Курской области </t>
  </si>
  <si>
    <t>в 2017 году</t>
  </si>
  <si>
    <t>проект</t>
  </si>
  <si>
    <t xml:space="preserve">  рублей</t>
  </si>
  <si>
    <t>Сумма   на   2017 год</t>
  </si>
  <si>
    <t xml:space="preserve">        ВСЕГО</t>
  </si>
  <si>
    <t>100 00000 00 0000 000</t>
  </si>
  <si>
    <t>НАЛОГОВЫЕ И НЕНАЛОГОВЫЕ 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</si>
  <si>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</si>
  <si>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</si>
  <si>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</si>
  <si>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</si>
  <si>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</si>
  <si>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</si>
  <si>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</si>
  <si>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</si>
  <si>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</si>
  <si>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</si>
  <si>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</si>
  <si>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</si>
  <si>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103 00000 00 0000 000</t>
  </si>
  <si>
    <t>НАЛОГИ НА ТОВАРЫ (РАБОТЫ, УСЛУГИ), РЕАЛИЗУЕМЫЕ НА ТЕРРИТОРИИ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</si>
  <si>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</si>
  <si>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</si>
  <si>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</si>
  <si>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</si>
  <si>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</si>
  <si>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</si>
  <si>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</si>
  <si>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</si>
  <si>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</si>
  <si>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</si>
  <si>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</si>
  <si>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</si>
  <si>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105 01000 00 0000 110</t>
  </si>
  <si>
    <t>Налог, взимаемый в связи с применением упрощенной системы налогообложения</t>
  </si>
  <si>
    <t>105 01010 01 0000 110</t>
  </si>
  <si>
    <t>Налог, взимаемый с налогоплательщиков, выбравших в качестве объекта налогообложения доходы</t>
  </si>
  <si>
    <t>105 01011 01 0000 110</t>
  </si>
  <si>
    <t>105 01020 01 0000 110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</si>
  <si>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</si>
  <si>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105 01021 01 0000 110</t>
  </si>
  <si>
    <t>105 01050 01 0000 110</t>
  </si>
  <si>
    <t>Минимальный налог, зачисляемый в бюджеты субъектов Российской Федерации</t>
  </si>
  <si>
    <t>105 02000 02 0000 110</t>
  </si>
  <si>
    <t>Единый налог на вмененный доход для отдельных видов деятельности</t>
  </si>
  <si>
    <t>105 02010 02 0000 110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</si>
  <si>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</si>
  <si>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</si>
  <si>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</si>
  <si>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</si>
  <si>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</si>
  <si>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</si>
  <si>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</si>
  <si>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105 04000 01 0000 110</t>
  </si>
  <si>
    <t>Налог, взимаемый в связи с применением патентной системы налогообложения</t>
  </si>
  <si>
    <t>1 05 04020 01 0000 110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</si>
  <si>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</si>
  <si>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108 00000 00 0000 000</t>
  </si>
  <si>
    <t>ГОСУДАРСТВЕННАЯ ПОШЛИНА</t>
  </si>
  <si>
    <t>108 03000 01 0000 110</t>
  </si>
  <si>
    <t>Государственная пошлина по делам, рассматриваемым в судах общей юрисдикции, мировыми судьями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</si>
  <si>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</si>
  <si>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</si>
  <si>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108 07000 01 0000 110</t>
  </si>
  <si>
    <t>Государственная пошлина за государственную регистрацию, а также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</si>
  <si>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</si>
  <si>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</si>
  <si>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109 00000 00 0000 000</t>
  </si>
  <si>
    <t>ЗАДОЛЖЕННОСТЬ И ПЕРЕРАСЧЕТЫ ПО ОТМЕНЕННЫМ НАЛОГАМ, СБОРАМ И ИНЫМ ОБЯЗАТЕЛЬНЫМ ПЛАТЕЖАМ</t>
  </si>
  <si>
    <t>109 07030 05 0000 110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</si>
  <si>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</si>
  <si>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</si>
  <si>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</si>
  <si>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</si>
  <si>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</si>
  <si>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1 11 02000 00 0000 120</t>
  </si>
  <si>
    <t>Доходы от размещения средств бюджетов</t>
  </si>
  <si>
    <t>1 11 02033 05 0000 120</t>
  </si>
  <si>
    <t>Доходы от размещения временно свободных средств бюджетов муниципальных районов</t>
  </si>
  <si>
    <t>111 03000 00 0000 120</t>
  </si>
  <si>
    <t>Проценты, полученные от предоставления бюджетных кредитов внутри страны</t>
  </si>
  <si>
    <t>111 03050 05 0000 120</t>
  </si>
  <si>
    <t>111 05000 00 0000 120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</si>
  <si>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</si>
  <si>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</si>
  <si>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</si>
  <si>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</si>
  <si>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</si>
  <si>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</si>
  <si>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автономных учреждений)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</si>
  <si>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автономных учреждений)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</si>
  <si>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</si>
  <si>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</si>
  <si>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111 05035 05 0000 120</t>
  </si>
  <si>
    <t>1 11 07000 00 0000 120</t>
  </si>
  <si>
    <t>Платежи от государственных и муниципальных унитарных предприятий</t>
  </si>
  <si>
    <t>1 11 08000 00 0000 120</t>
  </si>
  <si>
    <t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залог, в доверительное управление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</si>
  <si>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</si>
  <si>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</si>
  <si>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</si>
  <si>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</si>
  <si>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</si>
  <si>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</si>
  <si>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</si>
  <si>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</si>
  <si>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</si>
  <si>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</si>
  <si>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</si>
  <si>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</si>
  <si>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</si>
  <si>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</si>
  <si>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</si>
  <si>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сбросы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</si>
  <si>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</si>
  <si>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</si>
  <si>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113 00000 00 0000 000</t>
  </si>
  <si>
    <t>ДОХОДЫ ОТ ОКАЗАНИЯ ПЛАТНЫХ УСЛУГ И КОМПЕНСАЦИИ ЗАТРАТ ГОСУДАРСТВА</t>
  </si>
  <si>
    <t>113 01000 00 0000 130</t>
  </si>
  <si>
    <t>Доходы от оказания платных услуг (работ)</t>
  </si>
  <si>
    <t>113 01995 05 0000 130</t>
  </si>
  <si>
    <t>114 00000 00 0000 000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</si>
  <si>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</si>
  <si>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</si>
  <si>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</si>
  <si>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</si>
  <si>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</si>
  <si>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</si>
  <si>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</si>
  <si>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</si>
  <si>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</si>
  <si>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</si>
  <si>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</si>
  <si>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</si>
  <si>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</si>
  <si>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1 14 03000 00 0000 410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</si>
  <si>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</si>
  <si>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</si>
  <si>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</si>
  <si>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1 14 04000 00 0000 420</t>
  </si>
  <si>
    <t>Доходы от продажи нематериальных активов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</si>
  <si>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</si>
  <si>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</si>
  <si>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</si>
  <si>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</si>
  <si>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</si>
  <si>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</si>
  <si>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</si>
  <si>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</si>
  <si>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</si>
  <si>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</si>
  <si>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</si>
  <si>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</si>
  <si>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</si>
  <si>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</si>
  <si>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</si>
  <si>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муниципальных районов за выполнение определенных функций</t>
  </si>
  <si>
    <t>116 00000 00 0000 000</t>
  </si>
  <si>
    <t>ШТРАФЫ, САНКЦИИ, ВОЗМЕЩЕНИЕ УЩЕРБА</t>
  </si>
  <si>
    <t>116 03000 00 0000 140</t>
  </si>
  <si>
    <t>Денежные взыскания (штрафы) за нарушение законодательства  о налогах и сборах</t>
  </si>
  <si>
    <t>116 03010 01 0000 140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</si>
  <si>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</si>
  <si>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</si>
  <si>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</si>
  <si>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</si>
  <si>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</si>
  <si>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</si>
  <si>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</si>
  <si>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1 16 18000 00 0000 140</t>
  </si>
  <si>
    <t>Денежные взыскания (штрафы) за нарушение бюджетного законодательства Российской Федерации</t>
  </si>
  <si>
    <t>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</si>
  <si>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</si>
  <si>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</si>
  <si>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</si>
  <si>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116 23000 00 0000 140</t>
  </si>
  <si>
    <t xml:space="preserve">Доходы от возмещения ущерба при возникновении страховых случаев </t>
  </si>
  <si>
    <t>1 16 23050 05 0000 140</t>
  </si>
  <si>
    <t>Доходы от возмещения ущерба при возникновении страховых случаев, когда выгодоприобретателями по  договорам  страхования выступают получатели средств бюджетов муниципальных районов</t>
  </si>
  <si>
    <t>116 25000 01 0000 140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</si>
  <si>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</si>
  <si>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</si>
  <si>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</si>
  <si>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</si>
  <si>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</si>
  <si>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</si>
  <si>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</si>
  <si>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</si>
  <si>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</si>
  <si>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</si>
  <si>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</si>
  <si>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</si>
  <si>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</si>
  <si>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</si>
  <si>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лесного законодательства</t>
  </si>
  <si>
    <t>1 16 25074 05 0000 140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</si>
  <si>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</si>
  <si>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1 16 25080 01 0000 140</t>
  </si>
  <si>
    <t>Денежные взыскания (штрафы) за нарушение водного законодательства</t>
  </si>
  <si>
    <t>1 16 25084 05 0000 140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</si>
  <si>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</si>
  <si>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</si>
  <si>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</si>
  <si>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116 30000 01 0000 140</t>
  </si>
  <si>
    <t>Денежные взыскания (штрафы) за правонарушения в области дорожного движения</t>
  </si>
  <si>
    <t>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</si>
  <si>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</si>
  <si>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</si>
  <si>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</si>
  <si>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116 30030 01 0000 140</t>
  </si>
  <si>
    <t>Прочие денежные взыскания (штрафы) за правонарушения в области дорожного движения</t>
  </si>
  <si>
    <t>116 32000 00 0000 140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</si>
  <si>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</si>
  <si>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116 32050 05 0000 140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</si>
  <si>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</si>
  <si>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116 35000 00 0000 140</t>
  </si>
  <si>
    <t>Суммы по искам о возмещении вреда, причиненного окружающей среде</t>
  </si>
  <si>
    <t>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</si>
  <si>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</si>
  <si>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1 16 42000 00 0000 140</t>
  </si>
  <si>
    <t>Денежные взыскания (штрафы) за нарушение условий договоров (соглашений) о предоставлении бюджетных кредитов</t>
  </si>
  <si>
    <t>116 42050 01 0000 140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</si>
  <si>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</si>
  <si>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</si>
  <si>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116 90000 00 0000 140</t>
  </si>
  <si>
    <t>Прочие поступления от денежных взысканий (штрафов) и иных сумм в возмещение ущерба</t>
  </si>
  <si>
    <t>116 90050 05 0000 140</t>
  </si>
  <si>
    <t>1 17 00000 00 0000 000</t>
  </si>
  <si>
    <t>ПРОЧИЕ НЕНАЛОГОВЫЕ ДОХОДЫ</t>
  </si>
  <si>
    <t>1 17 05000 00 0000 180</t>
  </si>
  <si>
    <t>Прочие неналоговые доходы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</si>
  <si>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</si>
  <si>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Субсидии бюджетам муниципальных образований на софинансирование расходов   муниципальных образований по разработке документов территориального планирования и градостроительного зонирования</t>
  </si>
  <si>
    <t>Субсидии бюджетам муниципальных образований на проведение капитального ремонта  муниципальных образовательных учреждений</t>
  </si>
  <si>
    <t>Субсидии местным бюджетам  на выполнение природоохранных мероприятий в рамках реализации в 2015 году подпрограммы "Экология и чистая вода в Курскоц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</si>
  <si>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</si>
  <si>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предоставлению мер социальной поддержки на бесплатное жилое помещение с отоплением и освещением  работникам муниципальных </t>
    </r>
    <r>
      <rPr>
        <b/>
        <sz val="10"/>
        <rFont val="Times New Roman"/>
        <family val="1"/>
      </rPr>
      <t>образовательных учреждений</t>
    </r>
    <r>
      <rPr>
        <sz val="10"/>
        <rFont val="Times New Roman"/>
        <family val="1"/>
      </rPr>
      <t xml:space="preserve"> </t>
    </r>
  </si>
  <si>
    <r>
      <t xml:space="preserve">Субвенции бюджетам муниципальных районов на  ежемесячное денежное вознаграждение за </t>
    </r>
    <r>
      <rPr>
        <b/>
        <sz val="10"/>
        <rFont val="Times New Roman"/>
        <family val="1"/>
      </rPr>
      <t>классное руководство</t>
    </r>
  </si>
  <si>
    <r>
      <t xml:space="preserve">Субвенции местным бюджетам  на оказание финансовой </t>
    </r>
    <r>
      <rPr>
        <b/>
        <sz val="10"/>
        <rFont val="Times New Roman"/>
        <family val="1"/>
      </rPr>
      <t>поддержки общественным организациям ветеранов войны</t>
    </r>
    <r>
      <rPr>
        <sz val="10"/>
        <rFont val="Times New Roman"/>
        <family val="1"/>
      </rPr>
      <t>, труда, Вооруженных сил и правоохранительных органов</t>
    </r>
  </si>
  <si>
    <r>
      <t xml:space="preserve">Субвенции местным бюджетам на оплату труда работников общеобразовательных </t>
    </r>
    <r>
      <rPr>
        <b/>
        <sz val="10"/>
        <rFont val="Times New Roman"/>
        <family val="1"/>
      </rPr>
      <t>дошкольных учреждений,</t>
    </r>
    <r>
      <rPr>
        <sz val="10"/>
        <rFont val="Times New Roman"/>
        <family val="1"/>
      </rPr>
      <t xml:space="preserve"> расходов на учебные пособия, средства обучения, игр, игрушек  (за исключением расходов на содержание зданий и оплату коммунальных услуг, осуществляемых из местных бюджетов)</t>
    </r>
  </si>
  <si>
    <t>Субвенции  бюджетам  муниципальных   районов  на организацию проведения мероприятий по отлову и содержанию безнадзорных животных</t>
  </si>
  <si>
    <t>Субвенции  бюджетам  муниципальных   районов  на 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</si>
  <si>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202  04000  00  0000  151</t>
  </si>
  <si>
    <t>207 00000 00 0000 000</t>
  </si>
  <si>
    <t>ПРОЧИЕ БЕЗВОЗМЕЗДНЫЕ ПОСТУПЛЕНИЯ</t>
  </si>
  <si>
    <t>207 05000 05 0000 180</t>
  </si>
  <si>
    <t>207 05030 05 0000 180</t>
  </si>
  <si>
    <t xml:space="preserve">                                  Приложение №  6</t>
  </si>
  <si>
    <t>в 2018-2019 годах</t>
  </si>
  <si>
    <t>Сумма  на   2018 год</t>
  </si>
  <si>
    <t>Сумма  на   2019 год</t>
  </si>
  <si>
    <t>"О бюджете  муниципального района "Глушковский  район" Курской области на 2017 год и плановый период 2018 и 2019 годов " от "28"  ноября 2016 года №242</t>
  </si>
  <si>
    <t xml:space="preserve">от  «28»  ноября  2016 г. № 242 </t>
  </si>
  <si>
    <t>от "28"  ноября  2016г.  № 242</t>
  </si>
  <si>
    <t xml:space="preserve">                                         от " 28 "  ноября  2016г. № 242</t>
  </si>
  <si>
    <t xml:space="preserve">                                         от " 28 " ноября  2016г. № 242</t>
  </si>
  <si>
    <t xml:space="preserve"> от "28" ноября  2016 г.  №242 </t>
  </si>
  <si>
    <t>от " 28" ноября  2016 г. № 242</t>
  </si>
  <si>
    <t>от " 28"  ноября  2016 г. № 242</t>
  </si>
  <si>
    <t>от " 28"   ноября  20146г. №242</t>
  </si>
  <si>
    <t>от " 28 " ноября  2016 г. № 242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</si>
</sst>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&quot;£&quot;* #,##0.00_-;\-&quot;£&quot;* #,##0.00_-;_-&quot;£&quot;* &quot;-&quot;??_-;_-@_-"/>
    <numFmt numFmtId="166" formatCode="#,##0.000"/>
    <numFmt numFmtId="167" formatCode="0.0"/>
    <numFmt numFmtId="168" formatCode="#,##0.0"/>
    <numFmt numFmtId="169" formatCode="0.00000"/>
    <numFmt numFmtId="170" formatCode="0000000"/>
  </numFmts>
  <fonts count="8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sz val="10"/>
      <name val="Arial Cir"/>
      <family val="0"/>
    </font>
    <font>
      <sz val="8"/>
      <name val="Times New Roman"/>
      <family val="1"/>
    </font>
    <font>
      <sz val="10"/>
      <name val="Helv"/>
      <family val="0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21" fillId="0" borderId="0">
      <alignment/>
      <protection/>
    </xf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8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166" fontId="10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166" fontId="1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/>
    </xf>
    <xf numFmtId="49" fontId="12" fillId="0" borderId="13" xfId="67" applyNumberFormat="1" applyFont="1" applyBorder="1" applyAlignment="1">
      <alignment horizontal="center" vertical="center" wrapText="1"/>
      <protection/>
    </xf>
    <xf numFmtId="0" fontId="12" fillId="0" borderId="13" xfId="67" applyFont="1" applyBorder="1" applyAlignment="1">
      <alignment vertical="top" wrapText="1"/>
      <protection/>
    </xf>
    <xf numFmtId="166" fontId="12" fillId="0" borderId="13" xfId="67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12" fillId="0" borderId="13" xfId="67" applyFont="1" applyBorder="1" applyAlignment="1">
      <alignment horizontal="center" vertical="top" wrapText="1"/>
      <protection/>
    </xf>
    <xf numFmtId="164" fontId="10" fillId="0" borderId="13" xfId="0" applyNumberFormat="1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/>
    </xf>
    <xf numFmtId="49" fontId="0" fillId="0" borderId="13" xfId="67" applyNumberFormat="1" applyFont="1" applyBorder="1" applyAlignment="1">
      <alignment horizontal="center" vertical="center" wrapText="1"/>
      <protection/>
    </xf>
    <xf numFmtId="0" fontId="0" fillId="0" borderId="13" xfId="67" applyFont="1" applyBorder="1" applyAlignment="1">
      <alignment horizontal="center" vertical="top" wrapText="1"/>
      <protection/>
    </xf>
    <xf numFmtId="166" fontId="0" fillId="0" borderId="13" xfId="67" applyNumberFormat="1" applyFont="1" applyBorder="1" applyAlignment="1">
      <alignment/>
      <protection/>
    </xf>
    <xf numFmtId="0" fontId="0" fillId="0" borderId="13" xfId="67" applyFont="1" applyBorder="1" applyAlignment="1">
      <alignment vertical="top" wrapText="1"/>
      <protection/>
    </xf>
    <xf numFmtId="0" fontId="0" fillId="0" borderId="16" xfId="67" applyFont="1" applyFill="1" applyBorder="1" applyAlignment="1">
      <alignment vertical="center" wrapText="1"/>
      <protection/>
    </xf>
    <xf numFmtId="0" fontId="0" fillId="0" borderId="16" xfId="67" applyFont="1" applyFill="1" applyBorder="1" applyAlignment="1">
      <alignment vertical="top" wrapText="1"/>
      <protection/>
    </xf>
    <xf numFmtId="49" fontId="0" fillId="0" borderId="13" xfId="67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66" fontId="10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/>
    </xf>
    <xf numFmtId="166" fontId="11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0" fillId="0" borderId="1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/>
    </xf>
    <xf numFmtId="49" fontId="23" fillId="0" borderId="13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30" fillId="0" borderId="13" xfId="70" applyNumberFormat="1" applyFont="1" applyBorder="1" applyAlignment="1">
      <alignment horizontal="center" vertical="center"/>
      <protection/>
    </xf>
    <xf numFmtId="0" fontId="4" fillId="0" borderId="13" xfId="71" applyFont="1" applyBorder="1" applyAlignment="1">
      <alignment vertical="top" wrapText="1"/>
      <protection/>
    </xf>
    <xf numFmtId="49" fontId="1" fillId="0" borderId="13" xfId="70" applyNumberFormat="1" applyFont="1" applyBorder="1" applyAlignment="1">
      <alignment horizontal="center" vertical="center"/>
      <protection/>
    </xf>
    <xf numFmtId="0" fontId="1" fillId="0" borderId="13" xfId="71" applyFont="1" applyBorder="1" applyAlignment="1">
      <alignment vertical="top" wrapText="1"/>
      <protection/>
    </xf>
    <xf numFmtId="0" fontId="1" fillId="0" borderId="13" xfId="70" applyFont="1" applyBorder="1" applyAlignment="1">
      <alignment vertical="top" wrapText="1"/>
      <protection/>
    </xf>
    <xf numFmtId="0" fontId="1" fillId="0" borderId="13" xfId="60" applyFont="1" applyBorder="1" applyAlignment="1">
      <alignment vertical="center" wrapText="1"/>
      <protection/>
    </xf>
    <xf numFmtId="0" fontId="1" fillId="0" borderId="13" xfId="60" applyFont="1" applyBorder="1" applyAlignment="1">
      <alignment vertical="top" wrapText="1"/>
      <protection/>
    </xf>
    <xf numFmtId="0" fontId="3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49" fontId="4" fillId="0" borderId="13" xfId="71" applyNumberFormat="1" applyFont="1" applyBorder="1" applyAlignment="1">
      <alignment horizontal="center" vertical="center"/>
      <protection/>
    </xf>
    <xf numFmtId="0" fontId="4" fillId="0" borderId="13" xfId="61" applyFont="1" applyBorder="1" applyAlignment="1">
      <alignment vertical="top" wrapText="1"/>
      <protection/>
    </xf>
    <xf numFmtId="49" fontId="1" fillId="0" borderId="13" xfId="71" applyNumberFormat="1" applyFont="1" applyBorder="1" applyAlignment="1">
      <alignment horizontal="center" vertical="center"/>
      <protection/>
    </xf>
    <xf numFmtId="4" fontId="1" fillId="0" borderId="13" xfId="0" applyNumberFormat="1" applyFont="1" applyBorder="1" applyAlignment="1">
      <alignment vertical="top" wrapText="1"/>
    </xf>
    <xf numFmtId="49" fontId="4" fillId="0" borderId="13" xfId="61" applyNumberFormat="1" applyFont="1" applyBorder="1" applyAlignment="1">
      <alignment horizontal="center"/>
      <protection/>
    </xf>
    <xf numFmtId="4" fontId="1" fillId="0" borderId="13" xfId="61" applyNumberFormat="1" applyFont="1" applyBorder="1" applyAlignment="1">
      <alignment vertical="top" wrapText="1"/>
      <protection/>
    </xf>
    <xf numFmtId="49" fontId="1" fillId="0" borderId="13" xfId="61" applyNumberFormat="1" applyFont="1" applyBorder="1" applyAlignment="1">
      <alignment horizontal="center"/>
      <protection/>
    </xf>
    <xf numFmtId="49" fontId="30" fillId="0" borderId="13" xfId="71" applyNumberFormat="1" applyFont="1" applyBorder="1" applyAlignment="1">
      <alignment horizontal="center" vertical="center"/>
      <protection/>
    </xf>
    <xf numFmtId="0" fontId="4" fillId="0" borderId="13" xfId="71" applyFont="1" applyBorder="1" applyAlignment="1">
      <alignment wrapText="1"/>
      <protection/>
    </xf>
    <xf numFmtId="0" fontId="1" fillId="0" borderId="18" xfId="0" applyFont="1" applyFill="1" applyBorder="1" applyAlignment="1">
      <alignment vertical="top" wrapText="1"/>
    </xf>
    <xf numFmtId="0" fontId="1" fillId="0" borderId="13" xfId="70" applyFont="1" applyFill="1" applyBorder="1" applyAlignment="1">
      <alignment vertical="top" wrapText="1"/>
      <protection/>
    </xf>
    <xf numFmtId="0" fontId="4" fillId="0" borderId="13" xfId="0" applyFont="1" applyFill="1" applyBorder="1" applyAlignment="1">
      <alignment horizontal="justify" vertical="top" wrapText="1"/>
    </xf>
    <xf numFmtId="49" fontId="1" fillId="0" borderId="13" xfId="58" applyNumberFormat="1" applyFont="1" applyBorder="1" applyAlignment="1">
      <alignment horizontal="center"/>
      <protection/>
    </xf>
    <xf numFmtId="0" fontId="1" fillId="0" borderId="13" xfId="58" applyFont="1" applyBorder="1" applyAlignment="1">
      <alignment vertical="top" wrapText="1"/>
      <protection/>
    </xf>
    <xf numFmtId="0" fontId="1" fillId="0" borderId="13" xfId="0" applyFont="1" applyBorder="1" applyAlignment="1">
      <alignment horizontal="justify" vertical="top" wrapText="1"/>
    </xf>
    <xf numFmtId="0" fontId="1" fillId="0" borderId="13" xfId="64" applyFont="1" applyFill="1" applyBorder="1" applyAlignment="1">
      <alignment vertical="top" wrapText="1"/>
      <protection/>
    </xf>
    <xf numFmtId="49" fontId="1" fillId="33" borderId="13" xfId="70" applyNumberFormat="1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 vertical="top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13" xfId="71" applyFont="1" applyFill="1" applyBorder="1" applyAlignment="1">
      <alignment vertical="top" wrapText="1"/>
      <protection/>
    </xf>
    <xf numFmtId="49" fontId="1" fillId="0" borderId="13" xfId="68" applyNumberFormat="1" applyFont="1" applyBorder="1" applyAlignment="1">
      <alignment horizontal="center" vertical="center"/>
      <protection/>
    </xf>
    <xf numFmtId="0" fontId="1" fillId="0" borderId="13" xfId="56" applyFont="1" applyBorder="1" applyAlignment="1">
      <alignment vertical="top" wrapText="1"/>
      <protection/>
    </xf>
    <xf numFmtId="0" fontId="1" fillId="0" borderId="13" xfId="68" applyFont="1" applyBorder="1" applyAlignment="1">
      <alignment vertical="top" wrapText="1"/>
      <protection/>
    </xf>
    <xf numFmtId="0" fontId="1" fillId="0" borderId="13" xfId="73" applyFont="1" applyBorder="1" applyAlignment="1">
      <alignment vertical="top" wrapText="1"/>
      <protection/>
    </xf>
    <xf numFmtId="0" fontId="25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justify" vertical="top" wrapText="1"/>
    </xf>
    <xf numFmtId="49" fontId="1" fillId="0" borderId="13" xfId="69" applyNumberFormat="1" applyFont="1" applyBorder="1" applyAlignment="1">
      <alignment horizontal="center" vertical="center" wrapText="1"/>
      <protection/>
    </xf>
    <xf numFmtId="0" fontId="1" fillId="0" borderId="13" xfId="69" applyFont="1" applyBorder="1" applyAlignment="1">
      <alignment vertical="top" wrapText="1"/>
      <protection/>
    </xf>
    <xf numFmtId="0" fontId="1" fillId="0" borderId="13" xfId="62" applyFont="1" applyBorder="1" applyAlignment="1">
      <alignment vertical="top" wrapText="1"/>
      <protection/>
    </xf>
    <xf numFmtId="166" fontId="27" fillId="0" borderId="13" xfId="0" applyNumberFormat="1" applyFont="1" applyBorder="1" applyAlignment="1">
      <alignment horizontal="center" vertical="center" wrapText="1"/>
    </xf>
    <xf numFmtId="0" fontId="0" fillId="0" borderId="13" xfId="67" applyFont="1" applyBorder="1" applyAlignment="1">
      <alignment horizontal="center" vertical="top" wrapText="1"/>
      <protection/>
    </xf>
    <xf numFmtId="0" fontId="12" fillId="0" borderId="13" xfId="67" applyFont="1" applyBorder="1" applyAlignment="1">
      <alignment wrapText="1"/>
      <protection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 wrapText="1"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Fill="1" applyAlignment="1">
      <alignment horizontal="right"/>
    </xf>
    <xf numFmtId="2" fontId="0" fillId="0" borderId="13" xfId="0" applyNumberFormat="1" applyFill="1" applyBorder="1" applyAlignment="1">
      <alignment horizontal="center" vertical="center" wrapText="1"/>
    </xf>
    <xf numFmtId="2" fontId="12" fillId="0" borderId="13" xfId="67" applyNumberFormat="1" applyFont="1" applyFill="1" applyBorder="1" applyAlignment="1">
      <alignment/>
      <protection/>
    </xf>
    <xf numFmtId="169" fontId="12" fillId="0" borderId="0" xfId="0" applyNumberFormat="1" applyFont="1" applyAlignment="1">
      <alignment/>
    </xf>
    <xf numFmtId="2" fontId="0" fillId="0" borderId="13" xfId="67" applyNumberFormat="1" applyFont="1" applyFill="1" applyBorder="1" applyAlignment="1">
      <alignment/>
      <protection/>
    </xf>
    <xf numFmtId="169" fontId="0" fillId="0" borderId="0" xfId="0" applyNumberFormat="1" applyAlignment="1">
      <alignment/>
    </xf>
    <xf numFmtId="2" fontId="12" fillId="0" borderId="13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6" fillId="0" borderId="13" xfId="0" applyFont="1" applyFill="1" applyBorder="1" applyAlignment="1">
      <alignment horizontal="justify" wrapText="1"/>
    </xf>
    <xf numFmtId="2" fontId="0" fillId="0" borderId="0" xfId="0" applyNumberFormat="1" applyFill="1" applyAlignment="1">
      <alignment/>
    </xf>
    <xf numFmtId="166" fontId="12" fillId="0" borderId="19" xfId="67" applyNumberFormat="1" applyFont="1" applyBorder="1" applyAlignment="1">
      <alignment/>
      <protection/>
    </xf>
    <xf numFmtId="166" fontId="0" fillId="0" borderId="19" xfId="67" applyNumberFormat="1" applyFont="1" applyBorder="1" applyAlignment="1">
      <alignment/>
      <protection/>
    </xf>
    <xf numFmtId="0" fontId="12" fillId="0" borderId="13" xfId="0" applyFont="1" applyBorder="1" applyAlignment="1">
      <alignment/>
    </xf>
    <xf numFmtId="2" fontId="0" fillId="0" borderId="13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 wrapText="1"/>
    </xf>
    <xf numFmtId="1" fontId="0" fillId="0" borderId="13" xfId="0" applyNumberFormat="1" applyFill="1" applyBorder="1" applyAlignment="1">
      <alignment vertical="center" wrapText="1"/>
    </xf>
    <xf numFmtId="2" fontId="0" fillId="0" borderId="13" xfId="0" applyNumberFormat="1" applyBorder="1" applyAlignment="1">
      <alignment/>
    </xf>
    <xf numFmtId="0" fontId="2" fillId="0" borderId="0" xfId="0" applyFont="1" applyAlignment="1">
      <alignment horizontal="center" wrapText="1"/>
    </xf>
    <xf numFmtId="166" fontId="1" fillId="0" borderId="14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1" fillId="34" borderId="0" xfId="0" applyFont="1" applyFill="1" applyAlignment="1">
      <alignment wrapText="1"/>
    </xf>
    <xf numFmtId="49" fontId="1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 horizontal="right"/>
    </xf>
    <xf numFmtId="0" fontId="1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9" fontId="1" fillId="34" borderId="0" xfId="78" applyFont="1" applyFill="1" applyAlignment="1">
      <alignment/>
    </xf>
    <xf numFmtId="0" fontId="5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166" fontId="5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wrapText="1"/>
    </xf>
    <xf numFmtId="0" fontId="19" fillId="34" borderId="0" xfId="0" applyFont="1" applyFill="1" applyAlignment="1">
      <alignment wrapText="1"/>
    </xf>
    <xf numFmtId="4" fontId="1" fillId="34" borderId="0" xfId="0" applyNumberFormat="1" applyFont="1" applyFill="1" applyAlignment="1">
      <alignment/>
    </xf>
    <xf numFmtId="49" fontId="20" fillId="34" borderId="0" xfId="0" applyNumberFormat="1" applyFont="1" applyFill="1" applyAlignment="1">
      <alignment horizontal="center"/>
    </xf>
    <xf numFmtId="49" fontId="1" fillId="34" borderId="0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 horizontal="right"/>
    </xf>
    <xf numFmtId="49" fontId="22" fillId="34" borderId="21" xfId="0" applyNumberFormat="1" applyFont="1" applyFill="1" applyBorder="1" applyAlignment="1">
      <alignment horizontal="center" vertical="center" wrapText="1"/>
    </xf>
    <xf numFmtId="49" fontId="22" fillId="34" borderId="22" xfId="0" applyNumberFormat="1" applyFont="1" applyFill="1" applyBorder="1" applyAlignment="1">
      <alignment horizontal="center" vertical="center" wrapText="1"/>
    </xf>
    <xf numFmtId="49" fontId="22" fillId="34" borderId="22" xfId="0" applyNumberFormat="1" applyFont="1" applyFill="1" applyBorder="1" applyAlignment="1">
      <alignment horizontal="center" vertical="center"/>
    </xf>
    <xf numFmtId="3" fontId="22" fillId="34" borderId="23" xfId="0" applyNumberFormat="1" applyFont="1" applyFill="1" applyBorder="1" applyAlignment="1">
      <alignment horizontal="right" vertical="center" wrapText="1"/>
    </xf>
    <xf numFmtId="49" fontId="22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 horizontal="right"/>
    </xf>
    <xf numFmtId="0" fontId="4" fillId="34" borderId="24" xfId="0" applyFont="1" applyFill="1" applyBorder="1" applyAlignment="1">
      <alignment horizontal="left" wrapText="1"/>
    </xf>
    <xf numFmtId="49" fontId="23" fillId="34" borderId="13" xfId="0" applyNumberFormat="1" applyFont="1" applyFill="1" applyBorder="1" applyAlignment="1">
      <alignment horizontal="center"/>
    </xf>
    <xf numFmtId="49" fontId="23" fillId="34" borderId="13" xfId="0" applyNumberFormat="1" applyFont="1" applyFill="1" applyBorder="1" applyAlignment="1">
      <alignment horizontal="right"/>
    </xf>
    <xf numFmtId="4" fontId="23" fillId="34" borderId="25" xfId="0" applyNumberFormat="1" applyFont="1" applyFill="1" applyBorder="1" applyAlignment="1">
      <alignment horizontal="right"/>
    </xf>
    <xf numFmtId="0" fontId="2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24" xfId="0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29" fillId="34" borderId="24" xfId="0" applyFont="1" applyFill="1" applyBorder="1" applyAlignment="1">
      <alignment wrapText="1"/>
    </xf>
    <xf numFmtId="0" fontId="29" fillId="34" borderId="24" xfId="0" applyFont="1" applyFill="1" applyBorder="1" applyAlignment="1">
      <alignment horizontal="left" wrapText="1"/>
    </xf>
    <xf numFmtId="0" fontId="32" fillId="34" borderId="13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wrapText="1"/>
    </xf>
    <xf numFmtId="49" fontId="6" fillId="34" borderId="13" xfId="0" applyNumberFormat="1" applyFont="1" applyFill="1" applyBorder="1" applyAlignment="1">
      <alignment horizontal="center"/>
    </xf>
    <xf numFmtId="0" fontId="28" fillId="34" borderId="13" xfId="0" applyFont="1" applyFill="1" applyBorder="1" applyAlignment="1">
      <alignment horizontal="center" wrapText="1"/>
    </xf>
    <xf numFmtId="49" fontId="6" fillId="34" borderId="13" xfId="0" applyNumberFormat="1" applyFont="1" applyFill="1" applyBorder="1" applyAlignment="1">
      <alignment horizontal="right"/>
    </xf>
    <xf numFmtId="4" fontId="6" fillId="34" borderId="25" xfId="0" applyNumberFormat="1" applyFont="1" applyFill="1" applyBorder="1" applyAlignment="1">
      <alignment horizontal="right"/>
    </xf>
    <xf numFmtId="0" fontId="27" fillId="34" borderId="24" xfId="0" applyFont="1" applyFill="1" applyBorder="1" applyAlignment="1">
      <alignment wrapText="1"/>
    </xf>
    <xf numFmtId="0" fontId="27" fillId="34" borderId="24" xfId="0" applyFont="1" applyFill="1" applyBorder="1" applyAlignment="1">
      <alignment horizontal="left" wrapText="1"/>
    </xf>
    <xf numFmtId="49" fontId="6" fillId="34" borderId="13" xfId="64" applyNumberFormat="1" applyFont="1" applyFill="1" applyBorder="1" applyAlignment="1">
      <alignment horizontal="right" wrapText="1"/>
      <protection/>
    </xf>
    <xf numFmtId="49" fontId="23" fillId="34" borderId="13" xfId="64" applyNumberFormat="1" applyFont="1" applyFill="1" applyBorder="1" applyAlignment="1">
      <alignment horizontal="right" wrapText="1"/>
      <protection/>
    </xf>
    <xf numFmtId="0" fontId="1" fillId="34" borderId="24" xfId="0" applyFont="1" applyFill="1" applyBorder="1" applyAlignment="1">
      <alignment vertical="top" wrapText="1"/>
    </xf>
    <xf numFmtId="0" fontId="35" fillId="34" borderId="24" xfId="0" applyFont="1" applyFill="1" applyBorder="1" applyAlignment="1">
      <alignment horizontal="left" wrapText="1"/>
    </xf>
    <xf numFmtId="49" fontId="34" fillId="34" borderId="13" xfId="0" applyNumberFormat="1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 wrapText="1"/>
    </xf>
    <xf numFmtId="49" fontId="34" fillId="34" borderId="13" xfId="64" applyNumberFormat="1" applyFont="1" applyFill="1" applyBorder="1" applyAlignment="1">
      <alignment horizontal="right" wrapText="1"/>
      <protection/>
    </xf>
    <xf numFmtId="4" fontId="34" fillId="34" borderId="25" xfId="0" applyNumberFormat="1" applyFont="1" applyFill="1" applyBorder="1" applyAlignment="1">
      <alignment horizontal="right"/>
    </xf>
    <xf numFmtId="0" fontId="33" fillId="34" borderId="0" xfId="0" applyFont="1" applyFill="1" applyAlignment="1">
      <alignment/>
    </xf>
    <xf numFmtId="49" fontId="4" fillId="34" borderId="24" xfId="0" applyNumberFormat="1" applyFont="1" applyFill="1" applyBorder="1" applyAlignment="1">
      <alignment horizontal="left" vertical="top" wrapText="1"/>
    </xf>
    <xf numFmtId="170" fontId="1" fillId="34" borderId="24" xfId="54" applyNumberFormat="1" applyFont="1" applyFill="1" applyBorder="1" applyAlignment="1" applyProtection="1">
      <alignment horizontal="left" wrapText="1"/>
      <protection hidden="1"/>
    </xf>
    <xf numFmtId="0" fontId="35" fillId="34" borderId="24" xfId="0" applyFont="1" applyFill="1" applyBorder="1" applyAlignment="1">
      <alignment wrapText="1"/>
    </xf>
    <xf numFmtId="49" fontId="34" fillId="34" borderId="13" xfId="0" applyNumberFormat="1" applyFont="1" applyFill="1" applyBorder="1" applyAlignment="1">
      <alignment horizontal="right"/>
    </xf>
    <xf numFmtId="0" fontId="4" fillId="34" borderId="24" xfId="0" applyFont="1" applyFill="1" applyBorder="1" applyAlignment="1">
      <alignment horizontal="left" vertical="top" wrapText="1"/>
    </xf>
    <xf numFmtId="0" fontId="33" fillId="34" borderId="24" xfId="0" applyFont="1" applyFill="1" applyBorder="1" applyAlignment="1">
      <alignment horizontal="left" vertical="top" wrapText="1"/>
    </xf>
    <xf numFmtId="0" fontId="4" fillId="34" borderId="24" xfId="0" applyFont="1" applyFill="1" applyBorder="1" applyAlignment="1">
      <alignment vertical="top" wrapText="1"/>
    </xf>
    <xf numFmtId="0" fontId="33" fillId="34" borderId="24" xfId="0" applyFont="1" applyFill="1" applyBorder="1" applyAlignment="1">
      <alignment wrapText="1"/>
    </xf>
    <xf numFmtId="4" fontId="6" fillId="34" borderId="25" xfId="64" applyNumberFormat="1" applyFont="1" applyFill="1" applyBorder="1" applyAlignment="1">
      <alignment horizontal="right" wrapText="1"/>
      <protection/>
    </xf>
    <xf numFmtId="0" fontId="1" fillId="34" borderId="24" xfId="0" applyFont="1" applyFill="1" applyBorder="1" applyAlignment="1">
      <alignment horizontal="left" vertical="top" wrapText="1"/>
    </xf>
    <xf numFmtId="0" fontId="4" fillId="34" borderId="24" xfId="64" applyFont="1" applyFill="1" applyBorder="1" applyAlignment="1">
      <alignment horizontal="justify" vertical="top" wrapText="1"/>
      <protection/>
    </xf>
    <xf numFmtId="170" fontId="1" fillId="34" borderId="24" xfId="55" applyNumberFormat="1" applyFont="1" applyFill="1" applyBorder="1" applyAlignment="1" applyProtection="1">
      <alignment horizontal="left" wrapText="1"/>
      <protection hidden="1"/>
    </xf>
    <xf numFmtId="0" fontId="29" fillId="34" borderId="26" xfId="0" applyFont="1" applyFill="1" applyBorder="1" applyAlignment="1">
      <alignment horizontal="left" wrapText="1"/>
    </xf>
    <xf numFmtId="0" fontId="23" fillId="34" borderId="13" xfId="0" applyFont="1" applyFill="1" applyBorder="1" applyAlignment="1">
      <alignment horizontal="center" wrapText="1"/>
    </xf>
    <xf numFmtId="0" fontId="27" fillId="34" borderId="26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center" wrapText="1"/>
    </xf>
    <xf numFmtId="0" fontId="32" fillId="34" borderId="13" xfId="0" applyFont="1" applyFill="1" applyBorder="1" applyAlignment="1">
      <alignment horizontal="right" wrapText="1"/>
    </xf>
    <xf numFmtId="0" fontId="28" fillId="34" borderId="13" xfId="0" applyFont="1" applyFill="1" applyBorder="1" applyAlignment="1">
      <alignment horizontal="right" wrapText="1"/>
    </xf>
    <xf numFmtId="0" fontId="35" fillId="34" borderId="24" xfId="0" applyFont="1" applyFill="1" applyBorder="1" applyAlignment="1">
      <alignment vertical="top" wrapText="1"/>
    </xf>
    <xf numFmtId="0" fontId="29" fillId="34" borderId="24" xfId="0" applyFont="1" applyFill="1" applyBorder="1" applyAlignment="1">
      <alignment vertical="top" wrapText="1"/>
    </xf>
    <xf numFmtId="0" fontId="27" fillId="34" borderId="24" xfId="0" applyFont="1" applyFill="1" applyBorder="1" applyAlignment="1">
      <alignment vertical="top" wrapText="1"/>
    </xf>
    <xf numFmtId="49" fontId="6" fillId="34" borderId="13" xfId="0" applyNumberFormat="1" applyFont="1" applyFill="1" applyBorder="1" applyAlignment="1">
      <alignment horizontal="center" wrapText="1"/>
    </xf>
    <xf numFmtId="49" fontId="36" fillId="34" borderId="13" xfId="0" applyNumberFormat="1" applyFont="1" applyFill="1" applyBorder="1" applyAlignment="1">
      <alignment horizontal="right"/>
    </xf>
    <xf numFmtId="0" fontId="37" fillId="34" borderId="0" xfId="0" applyFont="1" applyFill="1" applyAlignment="1">
      <alignment/>
    </xf>
    <xf numFmtId="170" fontId="1" fillId="34" borderId="24" xfId="55" applyNumberFormat="1" applyFont="1" applyFill="1" applyBorder="1" applyAlignment="1" applyProtection="1">
      <alignment horizontal="left" vertical="top" wrapText="1"/>
      <protection hidden="1"/>
    </xf>
    <xf numFmtId="49" fontId="28" fillId="34" borderId="13" xfId="0" applyNumberFormat="1" applyFont="1" applyFill="1" applyBorder="1" applyAlignment="1">
      <alignment horizontal="center"/>
    </xf>
    <xf numFmtId="170" fontId="4" fillId="34" borderId="24" xfId="55" applyNumberFormat="1" applyFont="1" applyFill="1" applyBorder="1" applyAlignment="1" applyProtection="1">
      <alignment horizontal="left" vertical="top" wrapText="1"/>
      <protection hidden="1"/>
    </xf>
    <xf numFmtId="2" fontId="29" fillId="34" borderId="24" xfId="80" applyNumberFormat="1" applyFont="1" applyFill="1" applyBorder="1" applyAlignment="1">
      <alignment vertical="center" wrapText="1"/>
      <protection/>
    </xf>
    <xf numFmtId="2" fontId="35" fillId="34" borderId="24" xfId="80" applyNumberFormat="1" applyFont="1" applyFill="1" applyBorder="1" applyAlignment="1">
      <alignment horizontal="left" vertical="center" wrapText="1"/>
      <protection/>
    </xf>
    <xf numFmtId="2" fontId="29" fillId="34" borderId="24" xfId="80" applyNumberFormat="1" applyFont="1" applyFill="1" applyBorder="1" applyAlignment="1">
      <alignment horizontal="left" vertical="center" wrapText="1"/>
      <protection/>
    </xf>
    <xf numFmtId="2" fontId="27" fillId="34" borderId="24" xfId="80" applyNumberFormat="1" applyFont="1" applyFill="1" applyBorder="1" applyAlignment="1">
      <alignment horizontal="left" vertical="center" wrapText="1"/>
      <protection/>
    </xf>
    <xf numFmtId="2" fontId="4" fillId="34" borderId="24" xfId="80" applyNumberFormat="1" applyFont="1" applyFill="1" applyBorder="1" applyAlignment="1">
      <alignment horizontal="left" vertical="top" wrapText="1"/>
      <protection/>
    </xf>
    <xf numFmtId="0" fontId="29" fillId="34" borderId="24" xfId="0" applyFont="1" applyFill="1" applyBorder="1" applyAlignment="1">
      <alignment horizontal="left" vertical="top" wrapText="1"/>
    </xf>
    <xf numFmtId="49" fontId="23" fillId="34" borderId="13" xfId="0" applyNumberFormat="1" applyFont="1" applyFill="1" applyBorder="1" applyAlignment="1">
      <alignment horizontal="center" wrapText="1"/>
    </xf>
    <xf numFmtId="170" fontId="33" fillId="34" borderId="24" xfId="55" applyNumberFormat="1" applyFont="1" applyFill="1" applyBorder="1" applyAlignment="1" applyProtection="1">
      <alignment horizontal="left" vertical="top" wrapText="1"/>
      <protection hidden="1"/>
    </xf>
    <xf numFmtId="49" fontId="23" fillId="34" borderId="13" xfId="0" applyNumberFormat="1" applyFont="1" applyFill="1" applyBorder="1" applyAlignment="1">
      <alignment horizontal="right" wrapText="1"/>
    </xf>
    <xf numFmtId="49" fontId="34" fillId="34" borderId="13" xfId="0" applyNumberFormat="1" applyFont="1" applyFill="1" applyBorder="1" applyAlignment="1">
      <alignment horizontal="center" wrapText="1"/>
    </xf>
    <xf numFmtId="49" fontId="34" fillId="34" borderId="13" xfId="0" applyNumberFormat="1" applyFont="1" applyFill="1" applyBorder="1" applyAlignment="1">
      <alignment horizontal="right" wrapText="1"/>
    </xf>
    <xf numFmtId="0" fontId="4" fillId="34" borderId="27" xfId="0" applyFont="1" applyFill="1" applyBorder="1" applyAlignment="1">
      <alignment vertical="center" wrapText="1"/>
    </xf>
    <xf numFmtId="49" fontId="6" fillId="34" borderId="13" xfId="0" applyNumberFormat="1" applyFont="1" applyFill="1" applyBorder="1" applyAlignment="1">
      <alignment horizontal="right" wrapText="1"/>
    </xf>
    <xf numFmtId="49" fontId="23" fillId="34" borderId="13" xfId="64" applyNumberFormat="1" applyFont="1" applyFill="1" applyBorder="1" applyAlignment="1">
      <alignment horizontal="center" wrapText="1"/>
      <protection/>
    </xf>
    <xf numFmtId="49" fontId="6" fillId="34" borderId="13" xfId="64" applyNumberFormat="1" applyFont="1" applyFill="1" applyBorder="1" applyAlignment="1">
      <alignment horizontal="center" wrapText="1"/>
      <protection/>
    </xf>
    <xf numFmtId="0" fontId="1" fillId="34" borderId="24" xfId="0" applyFont="1" applyFill="1" applyBorder="1" applyAlignment="1">
      <alignment/>
    </xf>
    <xf numFmtId="0" fontId="23" fillId="34" borderId="24" xfId="0" applyFont="1" applyFill="1" applyBorder="1" applyAlignment="1">
      <alignment wrapText="1"/>
    </xf>
    <xf numFmtId="49" fontId="36" fillId="34" borderId="13" xfId="0" applyNumberFormat="1" applyFont="1" applyFill="1" applyBorder="1" applyAlignment="1">
      <alignment horizontal="center" wrapText="1"/>
    </xf>
    <xf numFmtId="2" fontId="35" fillId="34" borderId="24" xfId="80" applyNumberFormat="1" applyFont="1" applyFill="1" applyBorder="1" applyAlignment="1">
      <alignment horizontal="left" vertical="top" wrapText="1"/>
      <protection/>
    </xf>
    <xf numFmtId="0" fontId="6" fillId="34" borderId="28" xfId="0" applyFont="1" applyFill="1" applyBorder="1" applyAlignment="1">
      <alignment wrapText="1"/>
    </xf>
    <xf numFmtId="2" fontId="33" fillId="34" borderId="24" xfId="80" applyNumberFormat="1" applyFont="1" applyFill="1" applyBorder="1" applyAlignment="1">
      <alignment horizontal="left" vertical="center" wrapText="1"/>
      <protection/>
    </xf>
    <xf numFmtId="0" fontId="5" fillId="34" borderId="13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left" wrapText="1"/>
    </xf>
    <xf numFmtId="49" fontId="34" fillId="34" borderId="13" xfId="64" applyNumberFormat="1" applyFont="1" applyFill="1" applyBorder="1" applyAlignment="1">
      <alignment horizontal="center" wrapText="1"/>
      <protection/>
    </xf>
    <xf numFmtId="0" fontId="1" fillId="34" borderId="24" xfId="0" applyFont="1" applyFill="1" applyBorder="1" applyAlignment="1">
      <alignment horizontal="justify"/>
    </xf>
    <xf numFmtId="2" fontId="4" fillId="34" borderId="24" xfId="80" applyNumberFormat="1" applyFont="1" applyFill="1" applyBorder="1" applyAlignment="1">
      <alignment horizontal="left" vertical="center" wrapText="1"/>
      <protection/>
    </xf>
    <xf numFmtId="0" fontId="33" fillId="34" borderId="24" xfId="43" applyFont="1" applyFill="1" applyBorder="1" applyAlignment="1" applyProtection="1">
      <alignment horizontal="left" wrapText="1"/>
      <protection/>
    </xf>
    <xf numFmtId="49" fontId="33" fillId="34" borderId="13" xfId="0" applyNumberFormat="1" applyFont="1" applyFill="1" applyBorder="1" applyAlignment="1">
      <alignment horizontal="center" wrapText="1"/>
    </xf>
    <xf numFmtId="0" fontId="4" fillId="34" borderId="24" xfId="43" applyFont="1" applyFill="1" applyBorder="1" applyAlignment="1" applyProtection="1">
      <alignment horizontal="left" wrapText="1"/>
      <protection/>
    </xf>
    <xf numFmtId="0" fontId="33" fillId="34" borderId="28" xfId="0" applyFont="1" applyFill="1" applyBorder="1" applyAlignment="1">
      <alignment horizontal="justify"/>
    </xf>
    <xf numFmtId="2" fontId="38" fillId="34" borderId="24" xfId="80" applyNumberFormat="1" applyFont="1" applyFill="1" applyBorder="1" applyAlignment="1">
      <alignment horizontal="left" vertical="center" wrapText="1"/>
      <protection/>
    </xf>
    <xf numFmtId="170" fontId="6" fillId="34" borderId="24" xfId="55" applyNumberFormat="1" applyFont="1" applyFill="1" applyBorder="1" applyAlignment="1" applyProtection="1">
      <alignment horizontal="left" vertical="top" wrapText="1"/>
      <protection hidden="1"/>
    </xf>
    <xf numFmtId="0" fontId="6" fillId="34" borderId="24" xfId="0" applyFont="1" applyFill="1" applyBorder="1" applyAlignment="1">
      <alignment horizontal="justify"/>
    </xf>
    <xf numFmtId="0" fontId="4" fillId="34" borderId="24" xfId="0" applyFont="1" applyFill="1" applyBorder="1" applyAlignment="1">
      <alignment horizontal="justify"/>
    </xf>
    <xf numFmtId="0" fontId="33" fillId="34" borderId="24" xfId="74" applyFont="1" applyFill="1" applyBorder="1" applyAlignment="1">
      <alignment horizontal="left" wrapText="1"/>
      <protection/>
    </xf>
    <xf numFmtId="0" fontId="27" fillId="34" borderId="24" xfId="0" applyFont="1" applyFill="1" applyBorder="1" applyAlignment="1">
      <alignment vertical="center" wrapText="1"/>
    </xf>
    <xf numFmtId="170" fontId="4" fillId="34" borderId="24" xfId="54" applyNumberFormat="1" applyFont="1" applyFill="1" applyBorder="1" applyAlignment="1" applyProtection="1">
      <alignment horizontal="left" vertical="top" wrapText="1"/>
      <protection hidden="1"/>
    </xf>
    <xf numFmtId="170" fontId="1" fillId="34" borderId="24" xfId="54" applyNumberFormat="1" applyFont="1" applyFill="1" applyBorder="1" applyAlignment="1" applyProtection="1">
      <alignment horizontal="left" vertical="top" wrapText="1"/>
      <protection hidden="1"/>
    </xf>
    <xf numFmtId="0" fontId="40" fillId="34" borderId="24" xfId="0" applyFont="1" applyFill="1" applyBorder="1" applyAlignment="1">
      <alignment horizontal="left" wrapText="1"/>
    </xf>
    <xf numFmtId="0" fontId="32" fillId="34" borderId="24" xfId="0" applyFont="1" applyFill="1" applyBorder="1" applyAlignment="1">
      <alignment horizontal="left" wrapText="1"/>
    </xf>
    <xf numFmtId="0" fontId="33" fillId="34" borderId="24" xfId="0" applyFont="1" applyFill="1" applyBorder="1" applyAlignment="1">
      <alignment vertical="top" wrapText="1"/>
    </xf>
    <xf numFmtId="2" fontId="35" fillId="34" borderId="24" xfId="80" applyNumberFormat="1" applyFont="1" applyFill="1" applyBorder="1" applyAlignment="1">
      <alignment vertical="center" wrapText="1"/>
      <protection/>
    </xf>
    <xf numFmtId="0" fontId="27" fillId="34" borderId="29" xfId="0" applyFont="1" applyFill="1" applyBorder="1" applyAlignment="1">
      <alignment wrapText="1"/>
    </xf>
    <xf numFmtId="49" fontId="29" fillId="34" borderId="24" xfId="0" applyNumberFormat="1" applyFont="1" applyFill="1" applyBorder="1" applyAlignment="1">
      <alignment horizontal="left" vertical="top" wrapText="1"/>
    </xf>
    <xf numFmtId="49" fontId="4" fillId="34" borderId="24" xfId="0" applyNumberFormat="1" applyFont="1" applyFill="1" applyBorder="1" applyAlignment="1">
      <alignment wrapText="1"/>
    </xf>
    <xf numFmtId="0" fontId="4" fillId="34" borderId="28" xfId="0" applyFont="1" applyFill="1" applyBorder="1" applyAlignment="1">
      <alignment vertical="top" wrapText="1"/>
    </xf>
    <xf numFmtId="2" fontId="35" fillId="34" borderId="27" xfId="80" applyNumberFormat="1" applyFont="1" applyFill="1" applyBorder="1" applyAlignment="1">
      <alignment horizontal="left" vertical="center" wrapText="1"/>
      <protection/>
    </xf>
    <xf numFmtId="2" fontId="27" fillId="34" borderId="27" xfId="80" applyNumberFormat="1" applyFont="1" applyFill="1" applyBorder="1" applyAlignment="1">
      <alignment horizontal="left" vertical="center" wrapText="1"/>
      <protection/>
    </xf>
    <xf numFmtId="49" fontId="1" fillId="34" borderId="24" xfId="0" applyNumberFormat="1" applyFont="1" applyFill="1" applyBorder="1" applyAlignment="1">
      <alignment vertical="top" wrapText="1"/>
    </xf>
    <xf numFmtId="0" fontId="29" fillId="34" borderId="26" xfId="0" applyFont="1" applyFill="1" applyBorder="1" applyAlignment="1">
      <alignment vertical="top" wrapText="1"/>
    </xf>
    <xf numFmtId="4" fontId="6" fillId="34" borderId="30" xfId="0" applyNumberFormat="1" applyFont="1" applyFill="1" applyBorder="1" applyAlignment="1">
      <alignment/>
    </xf>
    <xf numFmtId="2" fontId="29" fillId="34" borderId="24" xfId="80" applyNumberFormat="1" applyFont="1" applyFill="1" applyBorder="1" applyAlignment="1">
      <alignment horizontal="left" wrapText="1"/>
      <protection/>
    </xf>
    <xf numFmtId="0" fontId="4" fillId="34" borderId="0" xfId="0" applyFont="1" applyFill="1" applyAlignment="1">
      <alignment/>
    </xf>
    <xf numFmtId="0" fontId="23" fillId="34" borderId="1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27" fillId="34" borderId="26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/>
    </xf>
    <xf numFmtId="0" fontId="33" fillId="34" borderId="24" xfId="0" applyFont="1" applyFill="1" applyBorder="1" applyAlignment="1">
      <alignment horizontal="left" wrapText="1"/>
    </xf>
    <xf numFmtId="4" fontId="36" fillId="34" borderId="25" xfId="0" applyNumberFormat="1" applyFont="1" applyFill="1" applyBorder="1" applyAlignment="1">
      <alignment horizontal="right"/>
    </xf>
    <xf numFmtId="0" fontId="1" fillId="34" borderId="31" xfId="0" applyFont="1" applyFill="1" applyBorder="1" applyAlignment="1">
      <alignment horizontal="justify"/>
    </xf>
    <xf numFmtId="49" fontId="6" fillId="34" borderId="32" xfId="0" applyNumberFormat="1" applyFont="1" applyFill="1" applyBorder="1" applyAlignment="1">
      <alignment horizontal="center"/>
    </xf>
    <xf numFmtId="49" fontId="6" fillId="34" borderId="32" xfId="64" applyNumberFormat="1" applyFont="1" applyFill="1" applyBorder="1" applyAlignment="1">
      <alignment horizontal="right" wrapText="1"/>
      <protection/>
    </xf>
    <xf numFmtId="4" fontId="6" fillId="34" borderId="33" xfId="0" applyNumberFormat="1" applyFont="1" applyFill="1" applyBorder="1" applyAlignment="1">
      <alignment horizontal="right"/>
    </xf>
    <xf numFmtId="49" fontId="6" fillId="34" borderId="0" xfId="0" applyNumberFormat="1" applyFont="1" applyFill="1" applyAlignment="1">
      <alignment horizontal="center"/>
    </xf>
    <xf numFmtId="49" fontId="6" fillId="34" borderId="0" xfId="0" applyNumberFormat="1" applyFont="1" applyFill="1" applyAlignment="1">
      <alignment horizontal="right"/>
    </xf>
    <xf numFmtId="4" fontId="6" fillId="34" borderId="0" xfId="0" applyNumberFormat="1" applyFont="1" applyFill="1" applyAlignment="1">
      <alignment horizontal="right"/>
    </xf>
    <xf numFmtId="49" fontId="20" fillId="34" borderId="0" xfId="0" applyNumberFormat="1" applyFont="1" applyFill="1" applyAlignment="1">
      <alignment horizontal="right"/>
    </xf>
    <xf numFmtId="49" fontId="1" fillId="34" borderId="0" xfId="0" applyNumberFormat="1" applyFont="1" applyFill="1" applyAlignment="1">
      <alignment wrapText="1"/>
    </xf>
    <xf numFmtId="0" fontId="5" fillId="34" borderId="0" xfId="44" applyNumberFormat="1" applyFont="1" applyFill="1" applyAlignment="1">
      <alignment horizontal="left" wrapText="1"/>
    </xf>
    <xf numFmtId="0" fontId="3" fillId="34" borderId="0" xfId="44" applyNumberFormat="1" applyFont="1" applyFill="1" applyAlignment="1">
      <alignment horizontal="left" wrapText="1"/>
    </xf>
    <xf numFmtId="4" fontId="5" fillId="34" borderId="0" xfId="44" applyNumberFormat="1" applyFont="1" applyFill="1" applyAlignment="1">
      <alignment horizontal="right" wrapText="1"/>
    </xf>
    <xf numFmtId="3" fontId="22" fillId="34" borderId="22" xfId="0" applyNumberFormat="1" applyFont="1" applyFill="1" applyBorder="1" applyAlignment="1">
      <alignment horizontal="right" vertical="center" wrapText="1"/>
    </xf>
    <xf numFmtId="4" fontId="23" fillId="34" borderId="13" xfId="0" applyNumberFormat="1" applyFont="1" applyFill="1" applyBorder="1" applyAlignment="1">
      <alignment horizontal="right"/>
    </xf>
    <xf numFmtId="4" fontId="6" fillId="34" borderId="13" xfId="0" applyNumberFormat="1" applyFont="1" applyFill="1" applyBorder="1" applyAlignment="1">
      <alignment horizontal="right"/>
    </xf>
    <xf numFmtId="4" fontId="34" fillId="34" borderId="13" xfId="0" applyNumberFormat="1" applyFont="1" applyFill="1" applyBorder="1" applyAlignment="1">
      <alignment horizontal="right"/>
    </xf>
    <xf numFmtId="4" fontId="6" fillId="34" borderId="13" xfId="64" applyNumberFormat="1" applyFont="1" applyFill="1" applyBorder="1" applyAlignment="1">
      <alignment horizontal="right" wrapText="1"/>
      <protection/>
    </xf>
    <xf numFmtId="0" fontId="4" fillId="34" borderId="24" xfId="0" applyFont="1" applyFill="1" applyBorder="1" applyAlignment="1">
      <alignment vertical="center" wrapText="1"/>
    </xf>
    <xf numFmtId="0" fontId="6" fillId="34" borderId="24" xfId="0" applyFont="1" applyFill="1" applyBorder="1" applyAlignment="1">
      <alignment wrapText="1"/>
    </xf>
    <xf numFmtId="49" fontId="1" fillId="34" borderId="13" xfId="0" applyNumberFormat="1" applyFont="1" applyFill="1" applyBorder="1" applyAlignment="1">
      <alignment horizontal="center" wrapText="1"/>
    </xf>
    <xf numFmtId="0" fontId="33" fillId="34" borderId="24" xfId="0" applyFont="1" applyFill="1" applyBorder="1" applyAlignment="1">
      <alignment horizontal="justify"/>
    </xf>
    <xf numFmtId="4" fontId="6" fillId="34" borderId="13" xfId="0" applyNumberFormat="1" applyFont="1" applyFill="1" applyBorder="1" applyAlignment="1">
      <alignment/>
    </xf>
    <xf numFmtId="4" fontId="6" fillId="34" borderId="25" xfId="0" applyNumberFormat="1" applyFont="1" applyFill="1" applyBorder="1" applyAlignment="1">
      <alignment/>
    </xf>
    <xf numFmtId="4" fontId="36" fillId="34" borderId="13" xfId="0" applyNumberFormat="1" applyFont="1" applyFill="1" applyBorder="1" applyAlignment="1">
      <alignment horizontal="right"/>
    </xf>
    <xf numFmtId="0" fontId="23" fillId="34" borderId="31" xfId="0" applyFont="1" applyFill="1" applyBorder="1" applyAlignment="1">
      <alignment horizontal="left" wrapText="1"/>
    </xf>
    <xf numFmtId="49" fontId="23" fillId="34" borderId="32" xfId="0" applyNumberFormat="1" applyFont="1" applyFill="1" applyBorder="1" applyAlignment="1">
      <alignment horizontal="center"/>
    </xf>
    <xf numFmtId="49" fontId="23" fillId="34" borderId="32" xfId="0" applyNumberFormat="1" applyFont="1" applyFill="1" applyBorder="1" applyAlignment="1">
      <alignment horizontal="right"/>
    </xf>
    <xf numFmtId="4" fontId="23" fillId="34" borderId="32" xfId="0" applyNumberFormat="1" applyFont="1" applyFill="1" applyBorder="1" applyAlignment="1">
      <alignment horizontal="right"/>
    </xf>
    <xf numFmtId="4" fontId="23" fillId="34" borderId="33" xfId="0" applyNumberFormat="1" applyFont="1" applyFill="1" applyBorder="1" applyAlignment="1">
      <alignment horizontal="right"/>
    </xf>
    <xf numFmtId="4" fontId="6" fillId="34" borderId="0" xfId="0" applyNumberFormat="1" applyFont="1" applyFill="1" applyAlignment="1">
      <alignment/>
    </xf>
    <xf numFmtId="4" fontId="6" fillId="34" borderId="0" xfId="0" applyNumberFormat="1" applyFont="1" applyFill="1" applyAlignment="1">
      <alignment/>
    </xf>
    <xf numFmtId="166" fontId="5" fillId="34" borderId="0" xfId="0" applyNumberFormat="1" applyFont="1" applyFill="1" applyAlignment="1">
      <alignment/>
    </xf>
    <xf numFmtId="0" fontId="1" fillId="34" borderId="0" xfId="0" applyFont="1" applyFill="1" applyAlignment="1">
      <alignment horizontal="left" wrapText="1"/>
    </xf>
    <xf numFmtId="4" fontId="1" fillId="34" borderId="0" xfId="0" applyNumberFormat="1" applyFont="1" applyFill="1" applyAlignment="1">
      <alignment horizontal="right" wrapText="1"/>
    </xf>
    <xf numFmtId="4" fontId="6" fillId="34" borderId="0" xfId="0" applyNumberFormat="1" applyFont="1" applyFill="1" applyBorder="1" applyAlignment="1">
      <alignment horizontal="right"/>
    </xf>
    <xf numFmtId="4" fontId="6" fillId="34" borderId="0" xfId="0" applyNumberFormat="1" applyFont="1" applyFill="1" applyAlignment="1">
      <alignment horizontal="center"/>
    </xf>
    <xf numFmtId="4" fontId="34" fillId="34" borderId="22" xfId="0" applyNumberFormat="1" applyFont="1" applyFill="1" applyBorder="1" applyAlignment="1">
      <alignment horizontal="right" vertical="center" wrapText="1"/>
    </xf>
    <xf numFmtId="4" fontId="34" fillId="34" borderId="22" xfId="0" applyNumberFormat="1" applyFont="1" applyFill="1" applyBorder="1" applyAlignment="1">
      <alignment horizontal="center" vertical="center" wrapText="1"/>
    </xf>
    <xf numFmtId="4" fontId="22" fillId="34" borderId="23" xfId="0" applyNumberFormat="1" applyFont="1" applyFill="1" applyBorder="1" applyAlignment="1">
      <alignment horizontal="right" vertical="center" wrapText="1"/>
    </xf>
    <xf numFmtId="0" fontId="3" fillId="34" borderId="24" xfId="0" applyFont="1" applyFill="1" applyBorder="1" applyAlignment="1">
      <alignment horizontal="left" wrapText="1"/>
    </xf>
    <xf numFmtId="4" fontId="23" fillId="34" borderId="13" xfId="0" applyNumberFormat="1" applyFont="1" applyFill="1" applyBorder="1" applyAlignment="1">
      <alignment horizontal="center"/>
    </xf>
    <xf numFmtId="4" fontId="6" fillId="34" borderId="13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4" fillId="34" borderId="13" xfId="0" applyNumberFormat="1" applyFont="1" applyFill="1" applyBorder="1" applyAlignment="1">
      <alignment horizontal="center"/>
    </xf>
    <xf numFmtId="170" fontId="37" fillId="34" borderId="24" xfId="55" applyNumberFormat="1" applyFont="1" applyFill="1" applyBorder="1" applyAlignment="1" applyProtection="1">
      <alignment horizontal="left" vertical="top" wrapText="1"/>
      <protection hidden="1"/>
    </xf>
    <xf numFmtId="49" fontId="36" fillId="34" borderId="13" xfId="0" applyNumberFormat="1" applyFont="1" applyFill="1" applyBorder="1" applyAlignment="1">
      <alignment horizontal="center"/>
    </xf>
    <xf numFmtId="49" fontId="36" fillId="34" borderId="13" xfId="64" applyNumberFormat="1" applyFont="1" applyFill="1" applyBorder="1" applyAlignment="1">
      <alignment horizontal="right" wrapText="1"/>
      <protection/>
    </xf>
    <xf numFmtId="170" fontId="26" fillId="34" borderId="24" xfId="55" applyNumberFormat="1" applyFont="1" applyFill="1" applyBorder="1" applyAlignment="1" applyProtection="1">
      <alignment horizontal="left" wrapText="1"/>
      <protection hidden="1"/>
    </xf>
    <xf numFmtId="0" fontId="3" fillId="34" borderId="24" xfId="0" applyFont="1" applyFill="1" applyBorder="1" applyAlignment="1">
      <alignment wrapText="1"/>
    </xf>
    <xf numFmtId="0" fontId="40" fillId="34" borderId="24" xfId="0" applyFont="1" applyFill="1" applyBorder="1" applyAlignment="1">
      <alignment wrapText="1"/>
    </xf>
    <xf numFmtId="4" fontId="23" fillId="34" borderId="34" xfId="0" applyNumberFormat="1" applyFont="1" applyFill="1" applyBorder="1" applyAlignment="1">
      <alignment horizontal="center"/>
    </xf>
    <xf numFmtId="2" fontId="29" fillId="34" borderId="24" xfId="80" applyNumberFormat="1" applyFont="1" applyFill="1" applyBorder="1" applyAlignment="1">
      <alignment wrapText="1"/>
      <protection/>
    </xf>
    <xf numFmtId="0" fontId="3" fillId="34" borderId="13" xfId="0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/>
    </xf>
    <xf numFmtId="0" fontId="4" fillId="35" borderId="24" xfId="0" applyFont="1" applyFill="1" applyBorder="1" applyAlignment="1">
      <alignment vertical="top" wrapText="1"/>
    </xf>
    <xf numFmtId="49" fontId="6" fillId="35" borderId="13" xfId="0" applyNumberFormat="1" applyFont="1" applyFill="1" applyBorder="1" applyAlignment="1">
      <alignment horizontal="center"/>
    </xf>
    <xf numFmtId="49" fontId="23" fillId="35" borderId="13" xfId="0" applyNumberFormat="1" applyFont="1" applyFill="1" applyBorder="1" applyAlignment="1">
      <alignment horizontal="center"/>
    </xf>
    <xf numFmtId="49" fontId="23" fillId="35" borderId="13" xfId="0" applyNumberFormat="1" applyFont="1" applyFill="1" applyBorder="1" applyAlignment="1">
      <alignment horizontal="center" wrapText="1"/>
    </xf>
    <xf numFmtId="49" fontId="23" fillId="35" borderId="13" xfId="0" applyNumberFormat="1" applyFont="1" applyFill="1" applyBorder="1" applyAlignment="1">
      <alignment horizontal="right"/>
    </xf>
    <xf numFmtId="4" fontId="23" fillId="35" borderId="13" xfId="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center"/>
    </xf>
    <xf numFmtId="4" fontId="6" fillId="35" borderId="25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2" fontId="35" fillId="35" borderId="24" xfId="80" applyNumberFormat="1" applyFont="1" applyFill="1" applyBorder="1" applyAlignment="1">
      <alignment horizontal="left" vertical="center" wrapText="1"/>
      <protection/>
    </xf>
    <xf numFmtId="49" fontId="34" fillId="35" borderId="13" xfId="0" applyNumberFormat="1" applyFont="1" applyFill="1" applyBorder="1" applyAlignment="1">
      <alignment horizontal="center"/>
    </xf>
    <xf numFmtId="49" fontId="34" fillId="35" borderId="13" xfId="0" applyNumberFormat="1" applyFont="1" applyFill="1" applyBorder="1" applyAlignment="1">
      <alignment horizontal="center" wrapText="1"/>
    </xf>
    <xf numFmtId="49" fontId="34" fillId="35" borderId="13" xfId="0" applyNumberFormat="1" applyFont="1" applyFill="1" applyBorder="1" applyAlignment="1">
      <alignment horizontal="right"/>
    </xf>
    <xf numFmtId="4" fontId="34" fillId="35" borderId="13" xfId="0" applyNumberFormat="1" applyFont="1" applyFill="1" applyBorder="1" applyAlignment="1">
      <alignment horizontal="right"/>
    </xf>
    <xf numFmtId="2" fontId="29" fillId="35" borderId="24" xfId="80" applyNumberFormat="1" applyFont="1" applyFill="1" applyBorder="1" applyAlignment="1">
      <alignment horizontal="left" vertical="center" wrapText="1"/>
      <protection/>
    </xf>
    <xf numFmtId="0" fontId="1" fillId="35" borderId="24" xfId="0" applyFont="1" applyFill="1" applyBorder="1" applyAlignment="1">
      <alignment vertical="top" wrapText="1"/>
    </xf>
    <xf numFmtId="49" fontId="6" fillId="35" borderId="13" xfId="0" applyNumberFormat="1" applyFont="1" applyFill="1" applyBorder="1" applyAlignment="1">
      <alignment horizontal="center" wrapText="1"/>
    </xf>
    <xf numFmtId="49" fontId="6" fillId="35" borderId="13" xfId="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right"/>
    </xf>
    <xf numFmtId="0" fontId="27" fillId="35" borderId="24" xfId="0" applyFont="1" applyFill="1" applyBorder="1" applyAlignment="1">
      <alignment horizontal="left" wrapText="1"/>
    </xf>
    <xf numFmtId="4" fontId="6" fillId="34" borderId="19" xfId="0" applyNumberFormat="1" applyFont="1" applyFill="1" applyBorder="1" applyAlignment="1">
      <alignment horizontal="right"/>
    </xf>
    <xf numFmtId="4" fontId="6" fillId="34" borderId="34" xfId="0" applyNumberFormat="1" applyFont="1" applyFill="1" applyBorder="1" applyAlignment="1">
      <alignment horizontal="center"/>
    </xf>
    <xf numFmtId="0" fontId="1" fillId="34" borderId="24" xfId="74" applyFont="1" applyFill="1" applyBorder="1" applyAlignment="1">
      <alignment horizontal="left" wrapText="1"/>
      <protection/>
    </xf>
    <xf numFmtId="0" fontId="28" fillId="34" borderId="26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4" fillId="34" borderId="21" xfId="0" applyFont="1" applyFill="1" applyBorder="1" applyAlignment="1">
      <alignment vertical="top" wrapText="1"/>
    </xf>
    <xf numFmtId="49" fontId="23" fillId="34" borderId="22" xfId="0" applyNumberFormat="1" applyFont="1" applyFill="1" applyBorder="1" applyAlignment="1">
      <alignment horizontal="center"/>
    </xf>
    <xf numFmtId="49" fontId="23" fillId="34" borderId="22" xfId="0" applyNumberFormat="1" applyFont="1" applyFill="1" applyBorder="1" applyAlignment="1">
      <alignment horizontal="right"/>
    </xf>
    <xf numFmtId="4" fontId="23" fillId="34" borderId="23" xfId="0" applyNumberFormat="1" applyFont="1" applyFill="1" applyBorder="1" applyAlignment="1">
      <alignment horizontal="right"/>
    </xf>
    <xf numFmtId="49" fontId="1" fillId="34" borderId="31" xfId="0" applyNumberFormat="1" applyFont="1" applyFill="1" applyBorder="1" applyAlignment="1">
      <alignment vertical="top" wrapText="1"/>
    </xf>
    <xf numFmtId="49" fontId="6" fillId="34" borderId="32" xfId="0" applyNumberFormat="1" applyFont="1" applyFill="1" applyBorder="1" applyAlignment="1">
      <alignment horizontal="right"/>
    </xf>
    <xf numFmtId="4" fontId="6" fillId="34" borderId="32" xfId="0" applyNumberFormat="1" applyFont="1" applyFill="1" applyBorder="1" applyAlignment="1">
      <alignment horizontal="right"/>
    </xf>
    <xf numFmtId="4" fontId="6" fillId="34" borderId="32" xfId="0" applyNumberFormat="1" applyFont="1" applyFill="1" applyBorder="1" applyAlignment="1">
      <alignment horizontal="center"/>
    </xf>
    <xf numFmtId="4" fontId="22" fillId="34" borderId="22" xfId="0" applyNumberFormat="1" applyFont="1" applyFill="1" applyBorder="1" applyAlignment="1">
      <alignment horizontal="right" vertical="center" wrapText="1"/>
    </xf>
    <xf numFmtId="0" fontId="3" fillId="34" borderId="24" xfId="0" applyFont="1" applyFill="1" applyBorder="1" applyAlignment="1">
      <alignment horizontal="justify"/>
    </xf>
    <xf numFmtId="0" fontId="23" fillId="34" borderId="0" xfId="0" applyFont="1" applyFill="1" applyAlignment="1">
      <alignment/>
    </xf>
    <xf numFmtId="0" fontId="28" fillId="34" borderId="24" xfId="0" applyFont="1" applyFill="1" applyBorder="1" applyAlignment="1">
      <alignment wrapText="1"/>
    </xf>
    <xf numFmtId="49" fontId="6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left" wrapText="1"/>
    </xf>
    <xf numFmtId="4" fontId="5" fillId="34" borderId="0" xfId="0" applyNumberFormat="1" applyFont="1" applyFill="1" applyAlignment="1">
      <alignment wrapText="1"/>
    </xf>
    <xf numFmtId="4" fontId="1" fillId="34" borderId="0" xfId="0" applyNumberFormat="1" applyFont="1" applyFill="1" applyAlignment="1">
      <alignment wrapText="1"/>
    </xf>
    <xf numFmtId="0" fontId="1" fillId="34" borderId="0" xfId="0" applyFont="1" applyFill="1" applyBorder="1" applyAlignment="1">
      <alignment horizontal="right"/>
    </xf>
    <xf numFmtId="49" fontId="41" fillId="34" borderId="21" xfId="0" applyNumberFormat="1" applyFont="1" applyFill="1" applyBorder="1" applyAlignment="1">
      <alignment horizontal="center" vertical="center" wrapText="1"/>
    </xf>
    <xf numFmtId="49" fontId="41" fillId="34" borderId="22" xfId="0" applyNumberFormat="1" applyFont="1" applyFill="1" applyBorder="1" applyAlignment="1">
      <alignment horizontal="center" vertical="center"/>
    </xf>
    <xf numFmtId="4" fontId="41" fillId="34" borderId="2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right"/>
    </xf>
    <xf numFmtId="4" fontId="3" fillId="34" borderId="25" xfId="0" applyNumberFormat="1" applyFont="1" applyFill="1" applyBorder="1" applyAlignment="1">
      <alignment/>
    </xf>
    <xf numFmtId="166" fontId="23" fillId="34" borderId="0" xfId="0" applyNumberFormat="1" applyFont="1" applyFill="1" applyAlignment="1">
      <alignment/>
    </xf>
    <xf numFmtId="166" fontId="4" fillId="34" borderId="0" xfId="0" applyNumberFormat="1" applyFont="1" applyFill="1" applyAlignment="1">
      <alignment/>
    </xf>
    <xf numFmtId="4" fontId="4" fillId="34" borderId="0" xfId="0" applyNumberFormat="1" applyFont="1" applyFill="1" applyAlignment="1">
      <alignment/>
    </xf>
    <xf numFmtId="4" fontId="42" fillId="34" borderId="25" xfId="0" applyNumberFormat="1" applyFont="1" applyFill="1" applyBorder="1" applyAlignment="1">
      <alignment/>
    </xf>
    <xf numFmtId="4" fontId="5" fillId="34" borderId="25" xfId="0" applyNumberFormat="1" applyFont="1" applyFill="1" applyBorder="1" applyAlignment="1">
      <alignment/>
    </xf>
    <xf numFmtId="4" fontId="6" fillId="34" borderId="25" xfId="0" applyNumberFormat="1" applyFont="1" applyFill="1" applyBorder="1" applyAlignment="1">
      <alignment/>
    </xf>
    <xf numFmtId="4" fontId="5" fillId="34" borderId="25" xfId="0" applyNumberFormat="1" applyFont="1" applyFill="1" applyBorder="1" applyAlignment="1">
      <alignment horizontal="right"/>
    </xf>
    <xf numFmtId="4" fontId="23" fillId="34" borderId="25" xfId="0" applyNumberFormat="1" applyFont="1" applyFill="1" applyBorder="1" applyAlignment="1">
      <alignment/>
    </xf>
    <xf numFmtId="166" fontId="37" fillId="34" borderId="0" xfId="0" applyNumberFormat="1" applyFont="1" applyFill="1" applyAlignment="1">
      <alignment/>
    </xf>
    <xf numFmtId="2" fontId="27" fillId="34" borderId="24" xfId="0" applyNumberFormat="1" applyFont="1" applyFill="1" applyBorder="1" applyAlignment="1">
      <alignment vertical="center" wrapText="1"/>
    </xf>
    <xf numFmtId="4" fontId="34" fillId="34" borderId="25" xfId="0" applyNumberFormat="1" applyFont="1" applyFill="1" applyBorder="1" applyAlignment="1">
      <alignment/>
    </xf>
    <xf numFmtId="0" fontId="34" fillId="34" borderId="13" xfId="0" applyFont="1" applyFill="1" applyBorder="1" applyAlignment="1">
      <alignment horizontal="center" wrapText="1"/>
    </xf>
    <xf numFmtId="0" fontId="33" fillId="34" borderId="24" xfId="43" applyFont="1" applyFill="1" applyBorder="1" applyAlignment="1" applyProtection="1">
      <alignment horizontal="justify"/>
      <protection/>
    </xf>
    <xf numFmtId="0" fontId="4" fillId="34" borderId="0" xfId="0" applyFont="1" applyFill="1" applyBorder="1" applyAlignment="1">
      <alignment/>
    </xf>
    <xf numFmtId="4" fontId="36" fillId="34" borderId="25" xfId="0" applyNumberFormat="1" applyFont="1" applyFill="1" applyBorder="1" applyAlignment="1">
      <alignment/>
    </xf>
    <xf numFmtId="0" fontId="35" fillId="34" borderId="26" xfId="0" applyFont="1" applyFill="1" applyBorder="1" applyAlignment="1">
      <alignment horizontal="left" wrapText="1"/>
    </xf>
    <xf numFmtId="166" fontId="1" fillId="34" borderId="0" xfId="0" applyNumberFormat="1" applyFont="1" applyFill="1" applyAlignment="1">
      <alignment/>
    </xf>
    <xf numFmtId="0" fontId="27" fillId="34" borderId="31" xfId="0" applyFont="1" applyFill="1" applyBorder="1" applyAlignment="1">
      <alignment horizontal="left" wrapText="1"/>
    </xf>
    <xf numFmtId="4" fontId="6" fillId="34" borderId="33" xfId="0" applyNumberFormat="1" applyFont="1" applyFill="1" applyBorder="1" applyAlignment="1">
      <alignment/>
    </xf>
    <xf numFmtId="49" fontId="1" fillId="34" borderId="21" xfId="0" applyNumberFormat="1" applyFont="1" applyFill="1" applyBorder="1" applyAlignment="1">
      <alignment vertical="top" wrapText="1"/>
    </xf>
    <xf numFmtId="49" fontId="6" fillId="34" borderId="22" xfId="0" applyNumberFormat="1" applyFont="1" applyFill="1" applyBorder="1" applyAlignment="1">
      <alignment horizontal="center"/>
    </xf>
    <xf numFmtId="49" fontId="6" fillId="34" borderId="22" xfId="0" applyNumberFormat="1" applyFont="1" applyFill="1" applyBorder="1" applyAlignment="1">
      <alignment horizontal="right"/>
    </xf>
    <xf numFmtId="4" fontId="5" fillId="34" borderId="23" xfId="0" applyNumberFormat="1" applyFont="1" applyFill="1" applyBorder="1" applyAlignment="1">
      <alignment/>
    </xf>
    <xf numFmtId="0" fontId="38" fillId="34" borderId="13" xfId="0" applyFont="1" applyFill="1" applyBorder="1" applyAlignment="1">
      <alignment horizontal="right" wrapText="1"/>
    </xf>
    <xf numFmtId="0" fontId="27" fillId="34" borderId="13" xfId="0" applyFont="1" applyFill="1" applyBorder="1" applyAlignment="1">
      <alignment horizontal="left" wrapText="1"/>
    </xf>
    <xf numFmtId="0" fontId="4" fillId="34" borderId="21" xfId="0" applyFont="1" applyFill="1" applyBorder="1" applyAlignment="1">
      <alignment wrapText="1"/>
    </xf>
    <xf numFmtId="0" fontId="23" fillId="34" borderId="22" xfId="0" applyFont="1" applyFill="1" applyBorder="1" applyAlignment="1">
      <alignment horizontal="center" wrapText="1"/>
    </xf>
    <xf numFmtId="49" fontId="23" fillId="34" borderId="22" xfId="64" applyNumberFormat="1" applyFont="1" applyFill="1" applyBorder="1" applyAlignment="1">
      <alignment horizontal="right" wrapText="1"/>
      <protection/>
    </xf>
    <xf numFmtId="0" fontId="1" fillId="34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 wrapText="1"/>
    </xf>
    <xf numFmtId="4" fontId="5" fillId="34" borderId="3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66" fontId="6" fillId="34" borderId="0" xfId="0" applyNumberFormat="1" applyFont="1" applyFill="1" applyAlignment="1">
      <alignment horizontal="right"/>
    </xf>
    <xf numFmtId="4" fontId="41" fillId="34" borderId="22" xfId="0" applyNumberFormat="1" applyFont="1" applyFill="1" applyBorder="1" applyAlignment="1">
      <alignment horizontal="center" vertical="center" wrapText="1"/>
    </xf>
    <xf numFmtId="3" fontId="41" fillId="34" borderId="23" xfId="0" applyNumberFormat="1" applyFont="1" applyFill="1" applyBorder="1" applyAlignment="1">
      <alignment horizontal="center" vertical="center" wrapText="1"/>
    </xf>
    <xf numFmtId="4" fontId="41" fillId="34" borderId="0" xfId="0" applyNumberFormat="1" applyFont="1" applyFill="1" applyAlignment="1">
      <alignment/>
    </xf>
    <xf numFmtId="49" fontId="41" fillId="34" borderId="0" xfId="0" applyNumberFormat="1" applyFont="1" applyFill="1" applyAlignment="1">
      <alignment/>
    </xf>
    <xf numFmtId="4" fontId="3" fillId="34" borderId="13" xfId="0" applyNumberFormat="1" applyFont="1" applyFill="1" applyBorder="1" applyAlignment="1">
      <alignment/>
    </xf>
    <xf numFmtId="4" fontId="42" fillId="34" borderId="13" xfId="0" applyNumberFormat="1" applyFont="1" applyFill="1" applyBorder="1" applyAlignment="1">
      <alignment/>
    </xf>
    <xf numFmtId="4" fontId="5" fillId="34" borderId="13" xfId="0" applyNumberFormat="1" applyFont="1" applyFill="1" applyBorder="1" applyAlignment="1">
      <alignment/>
    </xf>
    <xf numFmtId="4" fontId="5" fillId="34" borderId="13" xfId="0" applyNumberFormat="1" applyFont="1" applyFill="1" applyBorder="1" applyAlignment="1">
      <alignment horizontal="right"/>
    </xf>
    <xf numFmtId="4" fontId="23" fillId="34" borderId="13" xfId="0" applyNumberFormat="1" applyFont="1" applyFill="1" applyBorder="1" applyAlignment="1">
      <alignment/>
    </xf>
    <xf numFmtId="4" fontId="34" fillId="34" borderId="13" xfId="0" applyNumberFormat="1" applyFont="1" applyFill="1" applyBorder="1" applyAlignment="1">
      <alignment/>
    </xf>
    <xf numFmtId="4" fontId="36" fillId="34" borderId="13" xfId="0" applyNumberFormat="1" applyFont="1" applyFill="1" applyBorder="1" applyAlignment="1">
      <alignment/>
    </xf>
    <xf numFmtId="4" fontId="5" fillId="34" borderId="22" xfId="0" applyNumberFormat="1" applyFont="1" applyFill="1" applyBorder="1" applyAlignment="1">
      <alignment/>
    </xf>
    <xf numFmtId="4" fontId="5" fillId="34" borderId="32" xfId="0" applyNumberFormat="1" applyFont="1" applyFill="1" applyBorder="1" applyAlignment="1">
      <alignment/>
    </xf>
    <xf numFmtId="49" fontId="3" fillId="34" borderId="32" xfId="0" applyNumberFormat="1" applyFont="1" applyFill="1" applyBorder="1" applyAlignment="1">
      <alignment horizontal="right"/>
    </xf>
    <xf numFmtId="4" fontId="3" fillId="34" borderId="32" xfId="0" applyNumberFormat="1" applyFont="1" applyFill="1" applyBorder="1" applyAlignment="1">
      <alignment/>
    </xf>
    <xf numFmtId="4" fontId="3" fillId="34" borderId="33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40" fillId="0" borderId="13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26" fillId="0" borderId="13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82" fillId="0" borderId="13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justify" vertical="top" wrapText="1"/>
    </xf>
    <xf numFmtId="0" fontId="26" fillId="0" borderId="13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top"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justify" vertical="top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3" xfId="70" applyNumberFormat="1" applyFont="1" applyBorder="1" applyAlignment="1">
      <alignment horizontal="center" vertical="center" wrapText="1"/>
      <protection/>
    </xf>
    <xf numFmtId="0" fontId="26" fillId="0" borderId="13" xfId="70" applyFont="1" applyBorder="1" applyAlignment="1">
      <alignment vertical="top" wrapText="1"/>
      <protection/>
    </xf>
    <xf numFmtId="0" fontId="26" fillId="0" borderId="0" xfId="70" applyFont="1" applyBorder="1" applyAlignment="1">
      <alignment vertical="top" wrapText="1"/>
      <protection/>
    </xf>
    <xf numFmtId="49" fontId="26" fillId="0" borderId="13" xfId="64" applyNumberFormat="1" applyFont="1" applyBorder="1" applyAlignment="1">
      <alignment horizontal="center" vertical="center" wrapText="1"/>
      <protection/>
    </xf>
    <xf numFmtId="0" fontId="26" fillId="0" borderId="13" xfId="64" applyFont="1" applyBorder="1" applyAlignment="1">
      <alignment vertical="top" wrapText="1"/>
      <protection/>
    </xf>
    <xf numFmtId="0" fontId="26" fillId="0" borderId="0" xfId="64" applyFont="1" applyBorder="1" applyAlignment="1">
      <alignment vertical="top" wrapText="1"/>
      <protection/>
    </xf>
    <xf numFmtId="0" fontId="26" fillId="0" borderId="13" xfId="64" applyFont="1" applyBorder="1" applyAlignment="1">
      <alignment vertical="center" wrapText="1"/>
      <protection/>
    </xf>
    <xf numFmtId="0" fontId="26" fillId="0" borderId="0" xfId="64" applyFont="1" applyBorder="1" applyAlignment="1">
      <alignment vertical="center" wrapText="1"/>
      <protection/>
    </xf>
    <xf numFmtId="0" fontId="26" fillId="35" borderId="0" xfId="0" applyFont="1" applyFill="1" applyBorder="1" applyAlignment="1">
      <alignment horizontal="justify" vertical="top" wrapText="1"/>
    </xf>
    <xf numFmtId="49" fontId="26" fillId="0" borderId="13" xfId="65" applyNumberFormat="1" applyFont="1" applyBorder="1" applyAlignment="1">
      <alignment horizontal="center" vertical="center" wrapText="1"/>
      <protection/>
    </xf>
    <xf numFmtId="49" fontId="26" fillId="0" borderId="13" xfId="64" applyNumberFormat="1" applyFont="1" applyFill="1" applyBorder="1" applyAlignment="1">
      <alignment horizontal="center" vertical="center" wrapText="1"/>
      <protection/>
    </xf>
    <xf numFmtId="0" fontId="26" fillId="0" borderId="13" xfId="64" applyFont="1" applyFill="1" applyBorder="1" applyAlignment="1">
      <alignment vertical="top" wrapText="1"/>
      <protection/>
    </xf>
    <xf numFmtId="0" fontId="26" fillId="0" borderId="0" xfId="64" applyFont="1" applyFill="1" applyBorder="1" applyAlignment="1">
      <alignment vertical="top" wrapText="1"/>
      <protection/>
    </xf>
    <xf numFmtId="0" fontId="26" fillId="0" borderId="13" xfId="64" applyFont="1" applyBorder="1" applyAlignment="1">
      <alignment wrapText="1"/>
      <protection/>
    </xf>
    <xf numFmtId="0" fontId="26" fillId="0" borderId="0" xfId="64" applyFont="1" applyBorder="1" applyAlignment="1">
      <alignment wrapText="1"/>
      <protection/>
    </xf>
    <xf numFmtId="0" fontId="26" fillId="0" borderId="13" xfId="65" applyFont="1" applyFill="1" applyBorder="1" applyAlignment="1">
      <alignment vertical="top" wrapText="1"/>
      <protection/>
    </xf>
    <xf numFmtId="49" fontId="26" fillId="0" borderId="13" xfId="66" applyNumberFormat="1" applyFont="1" applyBorder="1" applyAlignment="1">
      <alignment horizontal="center" vertical="center" wrapText="1"/>
      <protection/>
    </xf>
    <xf numFmtId="0" fontId="26" fillId="0" borderId="13" xfId="66" applyFont="1" applyBorder="1" applyAlignment="1">
      <alignment vertical="top" wrapText="1"/>
      <protection/>
    </xf>
    <xf numFmtId="0" fontId="26" fillId="0" borderId="0" xfId="66" applyFont="1" applyBorder="1" applyAlignment="1">
      <alignment vertical="top" wrapText="1"/>
      <protection/>
    </xf>
    <xf numFmtId="0" fontId="26" fillId="0" borderId="13" xfId="66" applyFont="1" applyFill="1" applyBorder="1" applyAlignment="1">
      <alignment vertical="top" wrapText="1"/>
      <protection/>
    </xf>
    <xf numFmtId="0" fontId="26" fillId="35" borderId="0" xfId="66" applyFont="1" applyFill="1" applyBorder="1" applyAlignment="1">
      <alignment vertical="top" wrapText="1"/>
      <protection/>
    </xf>
    <xf numFmtId="0" fontId="26" fillId="0" borderId="13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49" fontId="26" fillId="0" borderId="13" xfId="59" applyNumberFormat="1" applyFont="1" applyBorder="1" applyAlignment="1">
      <alignment horizontal="center" vertical="center" wrapText="1"/>
      <protection/>
    </xf>
    <xf numFmtId="0" fontId="26" fillId="0" borderId="13" xfId="59" applyFont="1" applyBorder="1" applyAlignment="1">
      <alignment vertical="top" wrapText="1"/>
      <protection/>
    </xf>
    <xf numFmtId="0" fontId="26" fillId="0" borderId="0" xfId="59" applyFont="1" applyBorder="1" applyAlignment="1">
      <alignment vertical="top" wrapText="1"/>
      <protection/>
    </xf>
    <xf numFmtId="0" fontId="26" fillId="0" borderId="13" xfId="63" applyFont="1" applyBorder="1" applyAlignment="1">
      <alignment vertical="top" wrapText="1"/>
      <protection/>
    </xf>
    <xf numFmtId="0" fontId="26" fillId="0" borderId="0" xfId="63" applyFont="1" applyBorder="1" applyAlignment="1">
      <alignment vertical="top" wrapText="1"/>
      <protection/>
    </xf>
    <xf numFmtId="0" fontId="40" fillId="0" borderId="13" xfId="0" applyFont="1" applyBorder="1" applyAlignment="1">
      <alignment horizontal="justify" vertical="top" wrapText="1"/>
    </xf>
    <xf numFmtId="0" fontId="40" fillId="0" borderId="0" xfId="0" applyFont="1" applyBorder="1" applyAlignment="1">
      <alignment horizontal="justify" vertical="top" wrapText="1"/>
    </xf>
    <xf numFmtId="0" fontId="82" fillId="0" borderId="13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justify" vertical="center" wrapText="1"/>
    </xf>
    <xf numFmtId="0" fontId="26" fillId="0" borderId="0" xfId="66" applyFont="1" applyFill="1" applyBorder="1" applyAlignment="1">
      <alignment vertical="top" wrapText="1"/>
      <protection/>
    </xf>
    <xf numFmtId="0" fontId="40" fillId="0" borderId="13" xfId="0" applyFont="1" applyBorder="1" applyAlignment="1">
      <alignment horizontal="justify" vertical="center" wrapText="1"/>
    </xf>
    <xf numFmtId="0" fontId="2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28" fillId="0" borderId="13" xfId="0" applyFont="1" applyBorder="1" applyAlignment="1">
      <alignment horizontal="left" vertical="top" wrapText="1"/>
    </xf>
    <xf numFmtId="0" fontId="20" fillId="0" borderId="0" xfId="54" applyFont="1" applyAlignment="1">
      <alignment horizontal="right"/>
      <protection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 vertical="center"/>
    </xf>
    <xf numFmtId="0" fontId="22" fillId="0" borderId="13" xfId="0" applyFont="1" applyBorder="1" applyAlignment="1">
      <alignment horizontal="center" wrapText="1"/>
    </xf>
    <xf numFmtId="49" fontId="22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9" fontId="30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5" fillId="0" borderId="0" xfId="0" applyFont="1" applyAlignment="1">
      <alignment/>
    </xf>
    <xf numFmtId="49" fontId="1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wrapText="1"/>
    </xf>
    <xf numFmtId="0" fontId="83" fillId="0" borderId="35" xfId="0" applyFont="1" applyFill="1" applyBorder="1" applyAlignment="1">
      <alignment horizontal="center" vertical="center"/>
    </xf>
    <xf numFmtId="0" fontId="84" fillId="0" borderId="35" xfId="0" applyFont="1" applyFill="1" applyBorder="1" applyAlignment="1">
      <alignment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85" fillId="0" borderId="35" xfId="0" applyFont="1" applyFill="1" applyBorder="1" applyAlignment="1">
      <alignment horizontal="center" vertical="center"/>
    </xf>
    <xf numFmtId="0" fontId="85" fillId="0" borderId="35" xfId="0" applyFont="1" applyFill="1" applyBorder="1" applyAlignment="1">
      <alignment wrapText="1"/>
    </xf>
    <xf numFmtId="0" fontId="85" fillId="0" borderId="35" xfId="0" applyFont="1" applyBorder="1" applyAlignment="1">
      <alignment horizontal="center" vertical="center"/>
    </xf>
    <xf numFmtId="0" fontId="85" fillId="0" borderId="35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86" fillId="0" borderId="35" xfId="33" applyNumberFormat="1" applyFont="1" applyFill="1" applyBorder="1" applyAlignment="1">
      <alignment horizontal="left" vertical="top" wrapText="1" readingOrder="1"/>
      <protection/>
    </xf>
    <xf numFmtId="0" fontId="4" fillId="36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vertical="top" wrapText="1"/>
    </xf>
    <xf numFmtId="4" fontId="4" fillId="36" borderId="13" xfId="0" applyNumberFormat="1" applyFont="1" applyFill="1" applyBorder="1" applyAlignment="1">
      <alignment horizontal="right" vertical="center" wrapText="1"/>
    </xf>
    <xf numFmtId="4" fontId="1" fillId="36" borderId="13" xfId="0" applyNumberFormat="1" applyFont="1" applyFill="1" applyBorder="1" applyAlignment="1">
      <alignment horizontal="right" vertical="center" wrapText="1"/>
    </xf>
    <xf numFmtId="49" fontId="4" fillId="0" borderId="13" xfId="57" applyNumberFormat="1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vertical="top" wrapText="1"/>
      <protection/>
    </xf>
    <xf numFmtId="49" fontId="1" fillId="0" borderId="13" xfId="57" applyNumberFormat="1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vertical="top" wrapText="1"/>
      <protection/>
    </xf>
    <xf numFmtId="0" fontId="27" fillId="0" borderId="13" xfId="0" applyFont="1" applyBorder="1" applyAlignment="1">
      <alignment vertical="top" wrapText="1"/>
    </xf>
    <xf numFmtId="4" fontId="85" fillId="0" borderId="13" xfId="0" applyNumberFormat="1" applyFont="1" applyBorder="1" applyAlignment="1">
      <alignment/>
    </xf>
    <xf numFmtId="0" fontId="86" fillId="0" borderId="35" xfId="33" applyNumberFormat="1" applyFont="1" applyFill="1" applyBorder="1" applyAlignment="1">
      <alignment horizontal="left" vertical="center" wrapText="1" readingOrder="1"/>
      <protection/>
    </xf>
    <xf numFmtId="0" fontId="85" fillId="0" borderId="35" xfId="0" applyFont="1" applyBorder="1" applyAlignment="1">
      <alignment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0" fontId="84" fillId="0" borderId="35" xfId="0" applyFont="1" applyBorder="1" applyAlignment="1">
      <alignment vertical="top" wrapText="1"/>
    </xf>
    <xf numFmtId="0" fontId="83" fillId="0" borderId="35" xfId="0" applyFont="1" applyBorder="1" applyAlignment="1">
      <alignment horizontal="center"/>
    </xf>
    <xf numFmtId="49" fontId="83" fillId="0" borderId="13" xfId="0" applyNumberFormat="1" applyFont="1" applyBorder="1" applyAlignment="1">
      <alignment horizontal="center" vertical="center"/>
    </xf>
    <xf numFmtId="0" fontId="84" fillId="0" borderId="13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/>
    </xf>
    <xf numFmtId="0" fontId="85" fillId="0" borderId="13" xfId="0" applyFont="1" applyBorder="1" applyAlignment="1">
      <alignment vertical="top" wrapText="1"/>
    </xf>
    <xf numFmtId="49" fontId="30" fillId="0" borderId="13" xfId="72" applyNumberFormat="1" applyFont="1" applyBorder="1" applyAlignment="1">
      <alignment horizontal="center" vertical="center"/>
      <protection/>
    </xf>
    <xf numFmtId="0" fontId="4" fillId="0" borderId="13" xfId="72" applyFont="1" applyBorder="1" applyAlignment="1">
      <alignment vertical="top" wrapText="1"/>
      <protection/>
    </xf>
    <xf numFmtId="49" fontId="1" fillId="0" borderId="13" xfId="72" applyNumberFormat="1" applyFont="1" applyBorder="1" applyAlignment="1">
      <alignment horizontal="center" vertical="center"/>
      <protection/>
    </xf>
    <xf numFmtId="0" fontId="1" fillId="0" borderId="13" xfId="72" applyFont="1" applyBorder="1" applyAlignment="1">
      <alignment vertical="top" wrapText="1"/>
      <protection/>
    </xf>
    <xf numFmtId="0" fontId="86" fillId="35" borderId="35" xfId="33" applyNumberFormat="1" applyFont="1" applyFill="1" applyBorder="1" applyAlignment="1">
      <alignment horizontal="center" vertical="center" wrapText="1" readingOrder="1"/>
      <protection/>
    </xf>
    <xf numFmtId="0" fontId="86" fillId="35" borderId="35" xfId="33" applyNumberFormat="1" applyFont="1" applyFill="1" applyBorder="1" applyAlignment="1">
      <alignment horizontal="left" vertical="center" wrapText="1" readingOrder="1"/>
      <protection/>
    </xf>
    <xf numFmtId="4" fontId="4" fillId="35" borderId="13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 wrapText="1"/>
    </xf>
    <xf numFmtId="4" fontId="29" fillId="0" borderId="13" xfId="0" applyNumberFormat="1" applyFont="1" applyBorder="1" applyAlignment="1">
      <alignment horizontal="right" vertical="center" wrapText="1"/>
    </xf>
    <xf numFmtId="0" fontId="3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vertical="top" wrapText="1"/>
    </xf>
    <xf numFmtId="4" fontId="30" fillId="0" borderId="13" xfId="0" applyNumberFormat="1" applyFont="1" applyFill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wrapText="1"/>
    </xf>
    <xf numFmtId="0" fontId="1" fillId="0" borderId="13" xfId="70" applyFont="1" applyBorder="1" applyAlignment="1">
      <alignment wrapText="1"/>
      <protection/>
    </xf>
    <xf numFmtId="4" fontId="1" fillId="0" borderId="13" xfId="0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 wrapText="1"/>
    </xf>
    <xf numFmtId="0" fontId="1" fillId="0" borderId="13" xfId="70" applyFont="1" applyFill="1" applyBorder="1" applyAlignment="1">
      <alignment wrapText="1"/>
      <protection/>
    </xf>
    <xf numFmtId="4" fontId="1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4" fontId="1" fillId="35" borderId="13" xfId="0" applyNumberFormat="1" applyFont="1" applyFill="1" applyBorder="1" applyAlignment="1">
      <alignment wrapText="1"/>
    </xf>
    <xf numFmtId="4" fontId="25" fillId="0" borderId="13" xfId="0" applyNumberFormat="1" applyFont="1" applyFill="1" applyBorder="1" applyAlignment="1">
      <alignment wrapText="1"/>
    </xf>
    <xf numFmtId="0" fontId="1" fillId="37" borderId="13" xfId="58" applyFont="1" applyFill="1" applyBorder="1" applyAlignment="1">
      <alignment vertical="top" wrapText="1"/>
      <protection/>
    </xf>
    <xf numFmtId="49" fontId="1" fillId="0" borderId="13" xfId="64" applyNumberFormat="1" applyFont="1" applyFill="1" applyBorder="1" applyAlignment="1">
      <alignment horizontal="center" vertical="center" wrapText="1"/>
      <protection/>
    </xf>
    <xf numFmtId="0" fontId="1" fillId="37" borderId="13" xfId="64" applyFont="1" applyFill="1" applyBorder="1" applyAlignment="1">
      <alignment vertical="top" wrapText="1"/>
      <protection/>
    </xf>
    <xf numFmtId="0" fontId="87" fillId="0" borderId="0" xfId="0" applyFont="1" applyAlignment="1">
      <alignment/>
    </xf>
    <xf numFmtId="3" fontId="1" fillId="33" borderId="19" xfId="0" applyNumberFormat="1" applyFont="1" applyFill="1" applyBorder="1" applyAlignment="1">
      <alignment horizontal="center" vertical="center" wrapText="1"/>
    </xf>
    <xf numFmtId="0" fontId="1" fillId="33" borderId="13" xfId="71" applyFont="1" applyFill="1" applyBorder="1" applyAlignment="1">
      <alignment vertical="top" wrapText="1"/>
      <protection/>
    </xf>
    <xf numFmtId="0" fontId="4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justify" wrapText="1"/>
    </xf>
    <xf numFmtId="4" fontId="25" fillId="35" borderId="13" xfId="0" applyNumberFormat="1" applyFont="1" applyFill="1" applyBorder="1" applyAlignment="1">
      <alignment wrapText="1"/>
    </xf>
    <xf numFmtId="0" fontId="3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wrapText="1"/>
    </xf>
    <xf numFmtId="0" fontId="1" fillId="0" borderId="13" xfId="70" applyFont="1" applyBorder="1" applyAlignment="1">
      <alignment horizontal="left" wrapText="1"/>
      <protection/>
    </xf>
    <xf numFmtId="0" fontId="1" fillId="0" borderId="13" xfId="71" applyFont="1" applyFill="1" applyBorder="1" applyAlignment="1">
      <alignment horizontal="left" vertical="top" wrapText="1"/>
      <protection/>
    </xf>
    <xf numFmtId="4" fontId="1" fillId="38" borderId="13" xfId="0" applyNumberFormat="1" applyFont="1" applyFill="1" applyBorder="1" applyAlignment="1">
      <alignment wrapText="1"/>
    </xf>
    <xf numFmtId="0" fontId="1" fillId="37" borderId="13" xfId="0" applyFont="1" applyFill="1" applyBorder="1" applyAlignment="1">
      <alignment horizontal="justify" vertical="top" wrapText="1"/>
    </xf>
    <xf numFmtId="4" fontId="1" fillId="37" borderId="13" xfId="0" applyNumberFormat="1" applyFont="1" applyFill="1" applyBorder="1" applyAlignment="1">
      <alignment wrapText="1"/>
    </xf>
    <xf numFmtId="49" fontId="25" fillId="0" borderId="13" xfId="62" applyNumberFormat="1" applyFont="1" applyBorder="1" applyAlignment="1">
      <alignment horizontal="center"/>
      <protection/>
    </xf>
    <xf numFmtId="0" fontId="4" fillId="0" borderId="13" xfId="62" applyFont="1" applyBorder="1" applyAlignment="1">
      <alignment/>
      <protection/>
    </xf>
    <xf numFmtId="49" fontId="83" fillId="0" borderId="13" xfId="0" applyNumberFormat="1" applyFont="1" applyFill="1" applyBorder="1" applyAlignment="1">
      <alignment horizontal="center" vertical="center"/>
    </xf>
    <xf numFmtId="0" fontId="84" fillId="0" borderId="13" xfId="0" applyFont="1" applyBorder="1" applyAlignment="1">
      <alignment horizontal="left" vertical="center" wrapText="1"/>
    </xf>
    <xf numFmtId="49" fontId="85" fillId="0" borderId="13" xfId="0" applyNumberFormat="1" applyFont="1" applyBorder="1" applyAlignment="1">
      <alignment horizontal="center" vertical="center"/>
    </xf>
    <xf numFmtId="166" fontId="87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horizontal="center" vertical="center" wrapText="1"/>
    </xf>
    <xf numFmtId="166" fontId="27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5" fillId="0" borderId="0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20" fillId="0" borderId="19" xfId="0" applyNumberFormat="1" applyFont="1" applyFill="1" applyBorder="1" applyAlignment="1">
      <alignment vertical="center"/>
    </xf>
    <xf numFmtId="4" fontId="4" fillId="36" borderId="19" xfId="0" applyNumberFormat="1" applyFont="1" applyFill="1" applyBorder="1" applyAlignment="1">
      <alignment horizontal="right" vertical="center" wrapText="1"/>
    </xf>
    <xf numFmtId="4" fontId="4" fillId="36" borderId="0" xfId="0" applyNumberFormat="1" applyFont="1" applyFill="1" applyBorder="1" applyAlignment="1">
      <alignment horizontal="right" vertical="center" wrapText="1"/>
    </xf>
    <xf numFmtId="4" fontId="85" fillId="0" borderId="3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35" borderId="19" xfId="0" applyNumberFormat="1" applyFont="1" applyFill="1" applyBorder="1" applyAlignment="1">
      <alignment horizontal="right" vertical="center" wrapText="1"/>
    </xf>
    <xf numFmtId="4" fontId="4" fillId="35" borderId="0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29" fillId="0" borderId="19" xfId="0" applyNumberFormat="1" applyFont="1" applyBorder="1" applyAlignment="1">
      <alignment horizontal="right" vertical="center" wrapText="1"/>
    </xf>
    <xf numFmtId="4" fontId="29" fillId="0" borderId="0" xfId="0" applyNumberFormat="1" applyFont="1" applyBorder="1" applyAlignment="1">
      <alignment horizontal="right" vertical="center" wrapText="1"/>
    </xf>
    <xf numFmtId="4" fontId="30" fillId="0" borderId="19" xfId="0" applyNumberFormat="1" applyFont="1" applyFill="1" applyBorder="1" applyAlignment="1">
      <alignment horizontal="right" wrapText="1"/>
    </xf>
    <xf numFmtId="4" fontId="30" fillId="0" borderId="0" xfId="0" applyNumberFormat="1" applyFont="1" applyFill="1" applyBorder="1" applyAlignment="1">
      <alignment horizontal="right" wrapText="1"/>
    </xf>
    <xf numFmtId="4" fontId="30" fillId="0" borderId="19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wrapText="1"/>
    </xf>
    <xf numFmtId="4" fontId="4" fillId="0" borderId="19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19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4" fontId="1" fillId="0" borderId="1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>
      <alignment wrapText="1"/>
    </xf>
    <xf numFmtId="4" fontId="25" fillId="0" borderId="0" xfId="0" applyNumberFormat="1" applyFont="1" applyFill="1" applyBorder="1" applyAlignment="1">
      <alignment wrapText="1"/>
    </xf>
    <xf numFmtId="4" fontId="1" fillId="35" borderId="19" xfId="0" applyNumberFormat="1" applyFont="1" applyFill="1" applyBorder="1" applyAlignment="1">
      <alignment wrapText="1"/>
    </xf>
    <xf numFmtId="4" fontId="1" fillId="33" borderId="0" xfId="0" applyNumberFormat="1" applyFont="1" applyFill="1" applyBorder="1" applyAlignment="1">
      <alignment wrapText="1"/>
    </xf>
    <xf numFmtId="4" fontId="1" fillId="38" borderId="19" xfId="0" applyNumberFormat="1" applyFont="1" applyFill="1" applyBorder="1" applyAlignment="1">
      <alignment wrapText="1"/>
    </xf>
    <xf numFmtId="4" fontId="1" fillId="38" borderId="0" xfId="0" applyNumberFormat="1" applyFont="1" applyFill="1" applyBorder="1" applyAlignment="1">
      <alignment wrapText="1"/>
    </xf>
    <xf numFmtId="4" fontId="4" fillId="38" borderId="0" xfId="0" applyNumberFormat="1" applyFont="1" applyFill="1" applyBorder="1" applyAlignment="1">
      <alignment wrapText="1"/>
    </xf>
    <xf numFmtId="4" fontId="30" fillId="0" borderId="19" xfId="0" applyNumberFormat="1" applyFont="1" applyBorder="1" applyAlignment="1">
      <alignment wrapText="1"/>
    </xf>
    <xf numFmtId="4" fontId="30" fillId="0" borderId="13" xfId="0" applyNumberFormat="1" applyFont="1" applyBorder="1" applyAlignment="1">
      <alignment wrapText="1"/>
    </xf>
    <xf numFmtId="0" fontId="85" fillId="0" borderId="0" xfId="0" applyFont="1" applyAlignment="1">
      <alignment/>
    </xf>
    <xf numFmtId="4" fontId="0" fillId="0" borderId="0" xfId="0" applyNumberFormat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0" fillId="0" borderId="13" xfId="0" applyFont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20" fillId="0" borderId="0" xfId="54" applyFont="1" applyAlignment="1">
      <alignment horizontal="right"/>
      <protection/>
    </xf>
    <xf numFmtId="0" fontId="20" fillId="0" borderId="0" xfId="54" applyFont="1" applyAlignment="1">
      <alignment horizontal="right" wrapText="1"/>
      <protection/>
    </xf>
    <xf numFmtId="0" fontId="3" fillId="0" borderId="0" xfId="0" applyFont="1" applyAlignment="1">
      <alignment horizontal="center"/>
    </xf>
    <xf numFmtId="0" fontId="88" fillId="0" borderId="37" xfId="0" applyFont="1" applyFill="1" applyBorder="1" applyAlignment="1">
      <alignment horizontal="center" vertical="center" wrapText="1"/>
    </xf>
    <xf numFmtId="0" fontId="88" fillId="0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70" applyFont="1" applyFill="1" applyBorder="1" applyAlignment="1">
      <alignment horizontal="center" wrapText="1"/>
      <protection/>
    </xf>
    <xf numFmtId="0" fontId="4" fillId="0" borderId="34" xfId="70" applyFont="1" applyFill="1" applyBorder="1" applyAlignment="1">
      <alignment horizontal="center" wrapText="1"/>
      <protection/>
    </xf>
    <xf numFmtId="0" fontId="20" fillId="0" borderId="0" xfId="54" applyFont="1" applyFill="1" applyAlignment="1">
      <alignment horizontal="right"/>
      <protection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 wrapText="1"/>
    </xf>
    <xf numFmtId="0" fontId="3" fillId="34" borderId="0" xfId="44" applyNumberFormat="1" applyFont="1" applyFill="1" applyAlignment="1">
      <alignment horizontal="left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49" fontId="20" fillId="34" borderId="40" xfId="0" applyNumberFormat="1" applyFont="1" applyFill="1" applyBorder="1" applyAlignment="1">
      <alignment horizontal="center" vertical="center" wrapText="1"/>
    </xf>
    <xf numFmtId="49" fontId="20" fillId="34" borderId="32" xfId="0" applyNumberFormat="1" applyFont="1" applyFill="1" applyBorder="1" applyAlignment="1">
      <alignment horizontal="center" vertical="center" wrapText="1"/>
    </xf>
    <xf numFmtId="49" fontId="20" fillId="34" borderId="40" xfId="0" applyNumberFormat="1" applyFont="1" applyFill="1" applyBorder="1" applyAlignment="1">
      <alignment horizontal="center" vertical="center"/>
    </xf>
    <xf numFmtId="49" fontId="20" fillId="34" borderId="32" xfId="0" applyNumberFormat="1" applyFont="1" applyFill="1" applyBorder="1" applyAlignment="1">
      <alignment horizontal="center" vertical="center"/>
    </xf>
    <xf numFmtId="4" fontId="5" fillId="34" borderId="41" xfId="0" applyNumberFormat="1" applyFont="1" applyFill="1" applyBorder="1" applyAlignment="1">
      <alignment horizontal="right" vertical="center" wrapText="1"/>
    </xf>
    <xf numFmtId="4" fontId="5" fillId="34" borderId="33" xfId="0" applyNumberFormat="1" applyFont="1" applyFill="1" applyBorder="1" applyAlignment="1">
      <alignment horizontal="right" vertical="center" wrapText="1"/>
    </xf>
    <xf numFmtId="49" fontId="1" fillId="34" borderId="0" xfId="0" applyNumberFormat="1" applyFont="1" applyFill="1" applyAlignment="1">
      <alignment horizontal="left" wrapText="1"/>
    </xf>
    <xf numFmtId="4" fontId="5" fillId="34" borderId="40" xfId="0" applyNumberFormat="1" applyFont="1" applyFill="1" applyBorder="1" applyAlignment="1">
      <alignment horizontal="right" vertical="center" wrapText="1"/>
    </xf>
    <xf numFmtId="4" fontId="5" fillId="34" borderId="32" xfId="0" applyNumberFormat="1" applyFont="1" applyFill="1" applyBorder="1" applyAlignment="1">
      <alignment horizontal="right" vertical="center" wrapText="1"/>
    </xf>
    <xf numFmtId="49" fontId="1" fillId="34" borderId="0" xfId="0" applyNumberFormat="1" applyFont="1" applyFill="1" applyAlignment="1">
      <alignment horizontal="left" vertical="top" wrapText="1"/>
    </xf>
    <xf numFmtId="44" fontId="2" fillId="34" borderId="0" xfId="44" applyFont="1" applyFill="1" applyAlignment="1">
      <alignment horizontal="center" wrapText="1"/>
    </xf>
    <xf numFmtId="4" fontId="6" fillId="34" borderId="40" xfId="0" applyNumberFormat="1" applyFont="1" applyFill="1" applyBorder="1" applyAlignment="1">
      <alignment horizontal="right" vertical="center" wrapText="1"/>
    </xf>
    <xf numFmtId="4" fontId="6" fillId="34" borderId="32" xfId="0" applyNumberFormat="1" applyFont="1" applyFill="1" applyBorder="1" applyAlignment="1">
      <alignment horizontal="right" vertical="center" wrapText="1"/>
    </xf>
    <xf numFmtId="4" fontId="6" fillId="34" borderId="40" xfId="0" applyNumberFormat="1" applyFont="1" applyFill="1" applyBorder="1" applyAlignment="1">
      <alignment horizontal="center" vertical="center" wrapText="1"/>
    </xf>
    <xf numFmtId="4" fontId="6" fillId="34" borderId="32" xfId="0" applyNumberFormat="1" applyFont="1" applyFill="1" applyBorder="1" applyAlignment="1">
      <alignment horizontal="center" vertical="center" wrapText="1"/>
    </xf>
    <xf numFmtId="4" fontId="6" fillId="34" borderId="42" xfId="0" applyNumberFormat="1" applyFont="1" applyFill="1" applyBorder="1" applyAlignment="1">
      <alignment horizontal="center" vertical="center" wrapText="1"/>
    </xf>
    <xf numFmtId="4" fontId="6" fillId="34" borderId="43" xfId="0" applyNumberFormat="1" applyFont="1" applyFill="1" applyBorder="1" applyAlignment="1">
      <alignment horizontal="center" vertical="center" wrapText="1"/>
    </xf>
    <xf numFmtId="4" fontId="6" fillId="34" borderId="41" xfId="0" applyNumberFormat="1" applyFont="1" applyFill="1" applyBorder="1" applyAlignment="1">
      <alignment horizontal="center" vertical="center" wrapText="1"/>
    </xf>
    <xf numFmtId="4" fontId="6" fillId="34" borderId="33" xfId="0" applyNumberFormat="1" applyFont="1" applyFill="1" applyBorder="1" applyAlignment="1">
      <alignment horizontal="center" vertical="center" wrapText="1"/>
    </xf>
    <xf numFmtId="49" fontId="1" fillId="34" borderId="40" xfId="0" applyNumberFormat="1" applyFont="1" applyFill="1" applyBorder="1" applyAlignment="1">
      <alignment horizontal="center" vertical="center"/>
    </xf>
    <xf numFmtId="49" fontId="1" fillId="34" borderId="32" xfId="0" applyNumberFormat="1" applyFont="1" applyFill="1" applyBorder="1" applyAlignment="1">
      <alignment horizontal="center" vertical="center"/>
    </xf>
    <xf numFmtId="49" fontId="1" fillId="34" borderId="40" xfId="0" applyNumberFormat="1" applyFont="1" applyFill="1" applyBorder="1" applyAlignment="1">
      <alignment horizontal="center" vertical="center" wrapText="1"/>
    </xf>
    <xf numFmtId="49" fontId="1" fillId="34" borderId="32" xfId="0" applyNumberFormat="1" applyFont="1" applyFill="1" applyBorder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49" fontId="6" fillId="34" borderId="46" xfId="0" applyNumberFormat="1" applyFont="1" applyFill="1" applyBorder="1" applyAlignment="1">
      <alignment horizontal="center" vertical="center"/>
    </xf>
    <xf numFmtId="49" fontId="6" fillId="34" borderId="47" xfId="0" applyNumberFormat="1" applyFont="1" applyFill="1" applyBorder="1" applyAlignment="1">
      <alignment horizontal="center" vertical="center"/>
    </xf>
    <xf numFmtId="49" fontId="20" fillId="34" borderId="46" xfId="0" applyNumberFormat="1" applyFont="1" applyFill="1" applyBorder="1" applyAlignment="1">
      <alignment horizontal="right" vertical="center"/>
    </xf>
    <xf numFmtId="49" fontId="20" fillId="34" borderId="47" xfId="0" applyNumberFormat="1" applyFont="1" applyFill="1" applyBorder="1" applyAlignment="1">
      <alignment horizontal="right" vertical="center"/>
    </xf>
    <xf numFmtId="4" fontId="5" fillId="34" borderId="42" xfId="0" applyNumberFormat="1" applyFont="1" applyFill="1" applyBorder="1" applyAlignment="1">
      <alignment horizontal="center" vertical="center" wrapText="1"/>
    </xf>
    <xf numFmtId="4" fontId="5" fillId="34" borderId="43" xfId="0" applyNumberFormat="1" applyFont="1" applyFill="1" applyBorder="1" applyAlignment="1">
      <alignment horizontal="center" vertical="center" wrapText="1"/>
    </xf>
    <xf numFmtId="49" fontId="6" fillId="34" borderId="0" xfId="0" applyNumberFormat="1" applyFont="1" applyFill="1" applyAlignment="1">
      <alignment horizontal="left" wrapText="1"/>
    </xf>
    <xf numFmtId="49" fontId="6" fillId="34" borderId="40" xfId="0" applyNumberFormat="1" applyFont="1" applyFill="1" applyBorder="1" applyAlignment="1">
      <alignment horizontal="center" vertical="center"/>
    </xf>
    <xf numFmtId="49" fontId="6" fillId="34" borderId="3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9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01.04.09г." xfId="56"/>
    <cellStyle name="Обычный_01.04.10г." xfId="57"/>
    <cellStyle name="Обычный_01.10.2010г." xfId="58"/>
    <cellStyle name="Обычный_190н" xfId="59"/>
    <cellStyle name="Обычный_27.07.09" xfId="60"/>
    <cellStyle name="Обычный_28.10.11г." xfId="61"/>
    <cellStyle name="Обычный_30.04.10г." xfId="62"/>
    <cellStyle name="Обычный_изм.по закл." xfId="63"/>
    <cellStyle name="Обычный_Лист1" xfId="64"/>
    <cellStyle name="Обычный_Лист2" xfId="65"/>
    <cellStyle name="Обычный_Лист3" xfId="66"/>
    <cellStyle name="Обычный_Пр.1 30.04." xfId="67"/>
    <cellStyle name="Обычный_Пр.4 30.05.08г." xfId="68"/>
    <cellStyle name="Обычный_Прил.3." xfId="69"/>
    <cellStyle name="Обычный_Прил.4" xfId="70"/>
    <cellStyle name="Обычный_Прил.4." xfId="71"/>
    <cellStyle name="Обычный_сент." xfId="72"/>
    <cellStyle name="Обычный_Ут. на остатки" xfId="73"/>
    <cellStyle name="Обычный_уточненное прилож№1 б-та2002г.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C39E0AC45E7873D886CE02A41BD46C3810943BE78EF6A62ECBAA94F6B7AA4F7827C77724FBCDD1BW2M4L" TargetMode="External" /><Relationship Id="rId2" Type="http://schemas.openxmlformats.org/officeDocument/2006/relationships/hyperlink" Target="consultantplus://offline/ref=2315A58E28C2D8939C4CC4159C28A962566796F7B54B87BDF075CEC69B9D5DFA9AE1A194EE6CB5F8V3M1L" TargetMode="External" /><Relationship Id="rId3" Type="http://schemas.openxmlformats.org/officeDocument/2006/relationships/hyperlink" Target="consultantplus://offline/ref=F7AB16A4D7A0E83EEFA2E09B2C6BDA06E26600A93CD58CD963371041EAC33B77AB4A9464B1222962X3MCL" TargetMode="External" /><Relationship Id="rId4" Type="http://schemas.openxmlformats.org/officeDocument/2006/relationships/hyperlink" Target="consultantplus://offline/ref=F7AB16A4D7A0E83EEFA2E09B2C6BDA06E26600A93CD58CD963371041EAC33B77AB4A9464B1222967X3MEL" TargetMode="External" /><Relationship Id="rId5" Type="http://schemas.openxmlformats.org/officeDocument/2006/relationships/hyperlink" Target="consultantplus://offline/ref=F7AB16A4D7A0E83EEFA2E09B2C6BDA06E2680FA63FD08CD963371041EAC33B77AB4A9464B1222260X3M1L" TargetMode="External" /><Relationship Id="rId6" Type="http://schemas.openxmlformats.org/officeDocument/2006/relationships/hyperlink" Target="consultantplus://offline/ref=F7AB16A4D7A0E83EEFA2E09B2C6BDA06E2680FA63FD08CD963371041EAC33B77AB4A9464B1222264X3M9L" TargetMode="External" /><Relationship Id="rId7" Type="http://schemas.openxmlformats.org/officeDocument/2006/relationships/hyperlink" Target="consultantplus://offline/ref=B2726713FF120D958147F06C46EC498C0963944F34051C480E03A86006B064DCFFF1B5232BA01679YEM3L" TargetMode="External" /><Relationship Id="rId8" Type="http://schemas.openxmlformats.org/officeDocument/2006/relationships/hyperlink" Target="consultantplus://offline/ref=B2726713FF120D958147F06C46EC498C0963944F34051C480E03A86006B064DCFFF1B5232BA01173YEM7L" TargetMode="Externa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28.125" style="0" customWidth="1"/>
    <col min="2" max="2" width="44.625" style="0" customWidth="1"/>
    <col min="3" max="3" width="17.625" style="193" customWidth="1"/>
    <col min="4" max="4" width="0.12890625" style="0" hidden="1" customWidth="1"/>
    <col min="5" max="5" width="10.375" style="0" customWidth="1"/>
    <col min="6" max="6" width="9.125" style="0" hidden="1" customWidth="1"/>
    <col min="7" max="7" width="10.125" style="0" hidden="1" customWidth="1"/>
    <col min="8" max="8" width="15.375" style="0" customWidth="1"/>
    <col min="9" max="9" width="19.125" style="183" customWidth="1"/>
    <col min="10" max="10" width="12.25390625" style="0" customWidth="1"/>
    <col min="11" max="11" width="18.125" style="183" customWidth="1"/>
    <col min="12" max="12" width="11.875" style="0" customWidth="1"/>
  </cols>
  <sheetData>
    <row r="1" spans="1:11" s="1" customFormat="1" ht="15.75">
      <c r="A1" s="724" t="s">
        <v>1</v>
      </c>
      <c r="B1" s="724"/>
      <c r="C1" s="724"/>
      <c r="D1" s="4"/>
      <c r="I1" s="181"/>
      <c r="K1" s="181"/>
    </row>
    <row r="2" spans="1:11" s="1" customFormat="1" ht="12.75">
      <c r="A2" s="725" t="s">
        <v>2</v>
      </c>
      <c r="B2" s="725"/>
      <c r="C2" s="725"/>
      <c r="D2" s="26"/>
      <c r="I2" s="181"/>
      <c r="K2" s="181"/>
    </row>
    <row r="3" spans="1:11" s="1" customFormat="1" ht="12.75">
      <c r="A3" s="725" t="s">
        <v>283</v>
      </c>
      <c r="B3" s="725"/>
      <c r="C3" s="725"/>
      <c r="D3" s="26"/>
      <c r="I3" s="181"/>
      <c r="K3" s="181"/>
    </row>
    <row r="4" spans="1:11" s="34" customFormat="1" ht="39.75" customHeight="1">
      <c r="A4" s="26"/>
      <c r="B4" s="726" t="s">
        <v>1368</v>
      </c>
      <c r="C4" s="726"/>
      <c r="D4" s="26"/>
      <c r="I4" s="182"/>
      <c r="K4" s="182"/>
    </row>
    <row r="5" spans="1:11" s="34" customFormat="1" ht="28.5" customHeight="1" hidden="1">
      <c r="A5" s="26"/>
      <c r="B5" s="726" t="s">
        <v>35</v>
      </c>
      <c r="C5" s="726"/>
      <c r="D5" s="26"/>
      <c r="I5" s="182"/>
      <c r="K5" s="182"/>
    </row>
    <row r="6" spans="1:11" s="34" customFormat="1" ht="12.75" hidden="1">
      <c r="A6" s="26"/>
      <c r="B6" s="727" t="s">
        <v>41</v>
      </c>
      <c r="C6" s="727"/>
      <c r="I6" s="182"/>
      <c r="K6" s="182"/>
    </row>
    <row r="7" spans="1:4" ht="24.75" customHeight="1">
      <c r="A7" s="3"/>
      <c r="B7" s="728"/>
      <c r="C7" s="728"/>
      <c r="D7" s="3"/>
    </row>
    <row r="8" spans="1:4" ht="9.75" customHeight="1">
      <c r="A8" s="729" t="s">
        <v>363</v>
      </c>
      <c r="B8" s="729"/>
      <c r="C8" s="729"/>
      <c r="D8" s="729"/>
    </row>
    <row r="9" spans="1:4" ht="38.25" customHeight="1">
      <c r="A9" s="730" t="s">
        <v>364</v>
      </c>
      <c r="B9" s="730"/>
      <c r="C9" s="730"/>
      <c r="D9" s="730"/>
    </row>
    <row r="10" spans="1:4" ht="15.75" customHeight="1">
      <c r="A10" s="729" t="s">
        <v>362</v>
      </c>
      <c r="B10" s="729"/>
      <c r="C10" s="729"/>
      <c r="D10" s="729"/>
    </row>
    <row r="11" ht="13.5" customHeight="1">
      <c r="C11" s="184" t="s">
        <v>382</v>
      </c>
    </row>
    <row r="12" spans="1:3" ht="38.25" customHeight="1">
      <c r="A12" s="29" t="s">
        <v>281</v>
      </c>
      <c r="B12" s="29" t="s">
        <v>3</v>
      </c>
      <c r="C12" s="185" t="s">
        <v>282</v>
      </c>
    </row>
    <row r="13" spans="1:3" ht="12.75" customHeight="1">
      <c r="A13" s="29">
        <v>1</v>
      </c>
      <c r="B13" s="29">
        <v>2</v>
      </c>
      <c r="C13" s="185">
        <v>3</v>
      </c>
    </row>
    <row r="14" spans="1:11" s="27" customFormat="1" ht="1.5" customHeight="1" hidden="1">
      <c r="A14" s="30" t="s">
        <v>4</v>
      </c>
      <c r="B14" s="31" t="s">
        <v>5</v>
      </c>
      <c r="C14" s="186">
        <f>C15+C35</f>
        <v>0</v>
      </c>
      <c r="D14" s="32" t="e">
        <f>D15</f>
        <v>#REF!</v>
      </c>
      <c r="I14" s="187"/>
      <c r="K14" s="187"/>
    </row>
    <row r="15" spans="1:4" ht="26.25" customHeight="1">
      <c r="A15" s="41" t="s">
        <v>6</v>
      </c>
      <c r="B15" s="42" t="s">
        <v>7</v>
      </c>
      <c r="C15" s="188">
        <f>C21+C26+C16</f>
        <v>0</v>
      </c>
      <c r="D15" s="43" t="e">
        <f>#REF!+D21+D26</f>
        <v>#REF!</v>
      </c>
    </row>
    <row r="16" spans="1:4" ht="24.75" customHeight="1">
      <c r="A16" s="30" t="s">
        <v>256</v>
      </c>
      <c r="B16" s="38" t="s">
        <v>255</v>
      </c>
      <c r="C16" s="188">
        <f>C17+C20</f>
        <v>0</v>
      </c>
      <c r="D16" s="43"/>
    </row>
    <row r="17" spans="1:4" ht="26.25" customHeight="1">
      <c r="A17" s="41" t="s">
        <v>254</v>
      </c>
      <c r="B17" s="42" t="s">
        <v>257</v>
      </c>
      <c r="C17" s="188">
        <f>C18</f>
        <v>0</v>
      </c>
      <c r="D17" s="43"/>
    </row>
    <row r="18" spans="1:4" ht="39" customHeight="1">
      <c r="A18" s="47" t="s">
        <v>36</v>
      </c>
      <c r="B18" s="42" t="s">
        <v>258</v>
      </c>
      <c r="C18" s="188">
        <v>0</v>
      </c>
      <c r="D18" s="43"/>
    </row>
    <row r="19" spans="1:4" ht="39" customHeight="1">
      <c r="A19" s="47" t="s">
        <v>37</v>
      </c>
      <c r="B19" s="168" t="s">
        <v>307</v>
      </c>
      <c r="C19" s="188">
        <v>0</v>
      </c>
      <c r="D19" s="43"/>
    </row>
    <row r="20" spans="1:4" ht="39" customHeight="1">
      <c r="A20" s="47" t="s">
        <v>38</v>
      </c>
      <c r="B20" s="168" t="s">
        <v>308</v>
      </c>
      <c r="C20" s="188">
        <v>0</v>
      </c>
      <c r="D20" s="43"/>
    </row>
    <row r="21" spans="1:11" ht="42" customHeight="1">
      <c r="A21" s="30" t="s">
        <v>8</v>
      </c>
      <c r="B21" s="169" t="s">
        <v>9</v>
      </c>
      <c r="C21" s="186">
        <f>C22+C24</f>
        <v>0</v>
      </c>
      <c r="D21" s="43">
        <f>D22+D24</f>
        <v>-3544.7309999999998</v>
      </c>
      <c r="J21" s="728"/>
      <c r="K21" s="728"/>
    </row>
    <row r="22" spans="1:11" ht="40.5" customHeight="1">
      <c r="A22" s="47" t="s">
        <v>365</v>
      </c>
      <c r="B22" s="44" t="s">
        <v>10</v>
      </c>
      <c r="C22" s="188">
        <f>C23</f>
        <v>14585000</v>
      </c>
      <c r="D22" s="43">
        <f>D23</f>
        <v>21657</v>
      </c>
      <c r="J22" s="731"/>
      <c r="K22" s="731"/>
    </row>
    <row r="23" spans="1:12" ht="52.5" customHeight="1">
      <c r="A23" s="47" t="s">
        <v>366</v>
      </c>
      <c r="B23" s="44" t="s">
        <v>11</v>
      </c>
      <c r="C23" s="188">
        <v>14585000</v>
      </c>
      <c r="D23" s="43">
        <v>21657</v>
      </c>
      <c r="G23" s="28"/>
      <c r="H23" s="183"/>
      <c r="I23" s="189"/>
      <c r="J23" s="189"/>
      <c r="K23" s="189"/>
      <c r="L23" s="3"/>
    </row>
    <row r="24" spans="1:10" ht="39.75" customHeight="1">
      <c r="A24" s="47" t="s">
        <v>367</v>
      </c>
      <c r="B24" s="44" t="s">
        <v>12</v>
      </c>
      <c r="C24" s="188">
        <f>C25</f>
        <v>-14585000</v>
      </c>
      <c r="D24" s="43">
        <f>D25</f>
        <v>-25201.731</v>
      </c>
      <c r="H24" s="183"/>
      <c r="J24" s="183"/>
    </row>
    <row r="25" spans="1:11" ht="51">
      <c r="A25" s="47" t="s">
        <v>368</v>
      </c>
      <c r="B25" s="44" t="s">
        <v>13</v>
      </c>
      <c r="C25" s="188">
        <v>-14585000</v>
      </c>
      <c r="D25" s="43">
        <v>-25201.731</v>
      </c>
      <c r="H25" s="183">
        <v>393951023</v>
      </c>
      <c r="K25"/>
    </row>
    <row r="26" spans="1:8" ht="25.5" customHeight="1">
      <c r="A26" s="30" t="s">
        <v>14</v>
      </c>
      <c r="B26" s="31" t="s">
        <v>15</v>
      </c>
      <c r="C26" s="186">
        <f>C27+C31</f>
        <v>0</v>
      </c>
      <c r="D26" s="43" t="e">
        <f>D27+D31</f>
        <v>#REF!</v>
      </c>
      <c r="H26" s="28">
        <v>393951023</v>
      </c>
    </row>
    <row r="27" spans="1:8" ht="12.75">
      <c r="A27" s="41" t="s">
        <v>16</v>
      </c>
      <c r="B27" s="44" t="s">
        <v>17</v>
      </c>
      <c r="C27" s="188">
        <f>C28</f>
        <v>-411219023</v>
      </c>
      <c r="D27" s="43">
        <f>D32</f>
        <v>0</v>
      </c>
      <c r="H27" s="183">
        <f>H25-H26</f>
        <v>0</v>
      </c>
    </row>
    <row r="28" spans="1:8" ht="21" customHeight="1">
      <c r="A28" s="41" t="s">
        <v>18</v>
      </c>
      <c r="B28" s="45" t="s">
        <v>19</v>
      </c>
      <c r="C28" s="188">
        <f>C29</f>
        <v>-411219023</v>
      </c>
      <c r="D28" s="43"/>
      <c r="H28" s="28"/>
    </row>
    <row r="29" spans="1:4" ht="25.5">
      <c r="A29" s="41" t="s">
        <v>20</v>
      </c>
      <c r="B29" s="44" t="s">
        <v>21</v>
      </c>
      <c r="C29" s="188">
        <f>C30</f>
        <v>-411219023</v>
      </c>
      <c r="D29" s="43"/>
    </row>
    <row r="30" spans="1:8" ht="25.5">
      <c r="A30" s="41" t="s">
        <v>22</v>
      </c>
      <c r="B30" s="44" t="s">
        <v>284</v>
      </c>
      <c r="C30" s="188">
        <f>-408536023-C37</f>
        <v>-411219023</v>
      </c>
      <c r="D30" s="43"/>
      <c r="H30" s="28"/>
    </row>
    <row r="31" spans="1:4" ht="14.25" customHeight="1">
      <c r="A31" s="41" t="s">
        <v>23</v>
      </c>
      <c r="B31" s="44" t="s">
        <v>24</v>
      </c>
      <c r="C31" s="188">
        <f>C32</f>
        <v>411219023</v>
      </c>
      <c r="D31" s="43" t="e">
        <f>#REF!</f>
        <v>#REF!</v>
      </c>
    </row>
    <row r="32" spans="1:8" ht="12.75">
      <c r="A32" s="41" t="s">
        <v>25</v>
      </c>
      <c r="B32" s="46" t="s">
        <v>26</v>
      </c>
      <c r="C32" s="188">
        <f>C33</f>
        <v>411219023</v>
      </c>
      <c r="D32" s="43"/>
      <c r="H32" s="28"/>
    </row>
    <row r="33" spans="1:4" ht="25.5">
      <c r="A33" s="41" t="s">
        <v>27</v>
      </c>
      <c r="B33" s="44" t="s">
        <v>28</v>
      </c>
      <c r="C33" s="188">
        <f>C34</f>
        <v>411219023</v>
      </c>
      <c r="D33" s="43"/>
    </row>
    <row r="34" spans="1:10" ht="25.5">
      <c r="A34" s="41" t="s">
        <v>29</v>
      </c>
      <c r="B34" s="44" t="s">
        <v>0</v>
      </c>
      <c r="C34" s="188">
        <f>408536023-C44</f>
        <v>411219023</v>
      </c>
      <c r="D34" s="43">
        <v>274680.758</v>
      </c>
      <c r="H34" s="28"/>
      <c r="J34" s="27"/>
    </row>
    <row r="35" spans="1:3" ht="25.5">
      <c r="A35" s="170" t="s">
        <v>230</v>
      </c>
      <c r="B35" s="171" t="s">
        <v>231</v>
      </c>
      <c r="C35" s="190">
        <f>C36</f>
        <v>0</v>
      </c>
    </row>
    <row r="36" spans="1:3" ht="38.25">
      <c r="A36" s="170" t="s">
        <v>232</v>
      </c>
      <c r="B36" s="171" t="s">
        <v>233</v>
      </c>
      <c r="C36" s="190">
        <f>C37+C44</f>
        <v>0</v>
      </c>
    </row>
    <row r="37" spans="1:3" ht="27.75" customHeight="1">
      <c r="A37" s="36" t="s">
        <v>234</v>
      </c>
      <c r="B37" s="37" t="s">
        <v>235</v>
      </c>
      <c r="C37" s="191">
        <f>C41+C43</f>
        <v>2683000</v>
      </c>
    </row>
    <row r="38" spans="1:3" ht="55.5" customHeight="1">
      <c r="A38" s="36" t="s">
        <v>236</v>
      </c>
      <c r="B38" s="37" t="s">
        <v>249</v>
      </c>
      <c r="C38" s="191">
        <f>C39</f>
        <v>2000000</v>
      </c>
    </row>
    <row r="39" spans="1:3" ht="51">
      <c r="A39" s="36" t="s">
        <v>237</v>
      </c>
      <c r="B39" s="37" t="s">
        <v>238</v>
      </c>
      <c r="C39" s="191">
        <f>C40</f>
        <v>2000000</v>
      </c>
    </row>
    <row r="40" spans="1:3" ht="25.5">
      <c r="A40" s="36" t="s">
        <v>239</v>
      </c>
      <c r="B40" s="37" t="s">
        <v>240</v>
      </c>
      <c r="C40" s="191">
        <f>C41</f>
        <v>2000000</v>
      </c>
    </row>
    <row r="41" spans="1:3" ht="76.5">
      <c r="A41" s="36" t="s">
        <v>241</v>
      </c>
      <c r="B41" s="37" t="s">
        <v>242</v>
      </c>
      <c r="C41" s="191">
        <v>2000000</v>
      </c>
    </row>
    <row r="42" spans="1:3" ht="45">
      <c r="A42" s="36" t="s">
        <v>369</v>
      </c>
      <c r="B42" s="192" t="s">
        <v>370</v>
      </c>
      <c r="C42" s="191">
        <v>683000</v>
      </c>
    </row>
    <row r="43" spans="1:3" ht="75">
      <c r="A43" s="36" t="s">
        <v>371</v>
      </c>
      <c r="B43" s="192" t="s">
        <v>372</v>
      </c>
      <c r="C43" s="191">
        <v>683000</v>
      </c>
    </row>
    <row r="44" spans="1:3" ht="25.5">
      <c r="A44" s="36" t="s">
        <v>243</v>
      </c>
      <c r="B44" s="37" t="s">
        <v>244</v>
      </c>
      <c r="C44" s="191">
        <f>C45</f>
        <v>-2683000</v>
      </c>
    </row>
    <row r="45" spans="1:3" ht="38.25">
      <c r="A45" s="36" t="s">
        <v>245</v>
      </c>
      <c r="B45" s="37" t="s">
        <v>246</v>
      </c>
      <c r="C45" s="191">
        <f>C46</f>
        <v>-2683000</v>
      </c>
    </row>
    <row r="46" spans="1:3" ht="51">
      <c r="A46" s="36" t="s">
        <v>247</v>
      </c>
      <c r="B46" s="37" t="s">
        <v>248</v>
      </c>
      <c r="C46" s="191">
        <f>C47+C49</f>
        <v>-2683000</v>
      </c>
    </row>
    <row r="47" spans="1:3" ht="25.5">
      <c r="A47" s="36" t="s">
        <v>250</v>
      </c>
      <c r="B47" s="37" t="s">
        <v>240</v>
      </c>
      <c r="C47" s="191">
        <v>-2000000</v>
      </c>
    </row>
    <row r="48" spans="1:3" ht="25.5">
      <c r="A48" s="36" t="s">
        <v>251</v>
      </c>
      <c r="B48" s="37" t="s">
        <v>240</v>
      </c>
      <c r="C48" s="191">
        <v>-2000000</v>
      </c>
    </row>
    <row r="49" spans="1:3" ht="25.5">
      <c r="A49" s="36" t="s">
        <v>373</v>
      </c>
      <c r="B49" s="37" t="s">
        <v>374</v>
      </c>
      <c r="C49" s="191">
        <v>-683000</v>
      </c>
    </row>
    <row r="50" spans="1:3" ht="48.75" customHeight="1">
      <c r="A50" s="36" t="s">
        <v>375</v>
      </c>
      <c r="B50" s="37" t="s">
        <v>376</v>
      </c>
      <c r="C50" s="191">
        <v>-683000</v>
      </c>
    </row>
    <row r="61" ht="12.75">
      <c r="B61" s="27"/>
    </row>
    <row r="62" ht="12.75">
      <c r="B62" s="27"/>
    </row>
    <row r="69" ht="12.75">
      <c r="B69" s="27"/>
    </row>
  </sheetData>
  <sheetProtection/>
  <mergeCells count="12">
    <mergeCell ref="B7:C7"/>
    <mergeCell ref="A8:D8"/>
    <mergeCell ref="A9:D9"/>
    <mergeCell ref="A10:D10"/>
    <mergeCell ref="J21:K21"/>
    <mergeCell ref="J22:K22"/>
    <mergeCell ref="A1:C1"/>
    <mergeCell ref="A2:C2"/>
    <mergeCell ref="A3:C3"/>
    <mergeCell ref="B4:C4"/>
    <mergeCell ref="B5:C5"/>
    <mergeCell ref="B6:C6"/>
  </mergeCells>
  <printOptions/>
  <pageMargins left="0.3937007874015748" right="0.3937007874015748" top="0" bottom="0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4"/>
  <sheetViews>
    <sheetView zoomScale="75" zoomScaleNormal="75" zoomScalePageLayoutView="0" workbookViewId="0" topLeftCell="A1">
      <selection activeCell="B4" sqref="B4:F4"/>
    </sheetView>
  </sheetViews>
  <sheetFormatPr defaultColWidth="9.00390625" defaultRowHeight="12.75"/>
  <cols>
    <col min="1" max="1" width="64.875" style="206" customWidth="1"/>
    <col min="2" max="2" width="7.375" style="218" customWidth="1"/>
    <col min="3" max="3" width="4.875" style="218" customWidth="1"/>
    <col min="4" max="4" width="5.00390625" style="218" customWidth="1"/>
    <col min="5" max="5" width="17.125" style="218" customWidth="1"/>
    <col min="6" max="6" width="4.75390625" style="347" customWidth="1"/>
    <col min="7" max="7" width="17.25390625" style="346" hidden="1" customWidth="1"/>
    <col min="8" max="8" width="23.375" style="375" hidden="1" customWidth="1"/>
    <col min="9" max="9" width="16.25390625" style="346" customWidth="1"/>
    <col min="10" max="10" width="17.25390625" style="346" hidden="1" customWidth="1"/>
    <col min="11" max="11" width="23.375" style="375" hidden="1" customWidth="1"/>
    <col min="12" max="12" width="16.25390625" style="346" bestFit="1" customWidth="1"/>
    <col min="13" max="16384" width="9.125" style="210" customWidth="1"/>
  </cols>
  <sheetData>
    <row r="1" spans="2:11" ht="15">
      <c r="B1" s="207" t="s">
        <v>136</v>
      </c>
      <c r="D1" s="207"/>
      <c r="E1" s="207"/>
      <c r="F1" s="208"/>
      <c r="H1" s="369"/>
      <c r="K1" s="369"/>
    </row>
    <row r="2" spans="2:11" ht="15.75" customHeight="1">
      <c r="B2" s="207" t="s">
        <v>78</v>
      </c>
      <c r="C2" s="207"/>
      <c r="D2" s="207"/>
      <c r="E2" s="207"/>
      <c r="F2" s="208"/>
      <c r="H2" s="370"/>
      <c r="K2" s="370"/>
    </row>
    <row r="3" spans="2:11" ht="15.75">
      <c r="B3" s="213" t="s">
        <v>79</v>
      </c>
      <c r="C3" s="213"/>
      <c r="D3" s="213"/>
      <c r="E3" s="371"/>
      <c r="F3" s="214"/>
      <c r="H3" s="370"/>
      <c r="K3" s="370"/>
    </row>
    <row r="4" spans="1:11" ht="15">
      <c r="A4" s="215"/>
      <c r="B4" s="751" t="s">
        <v>1373</v>
      </c>
      <c r="C4" s="751"/>
      <c r="D4" s="751"/>
      <c r="E4" s="751"/>
      <c r="F4" s="751"/>
      <c r="H4" s="370"/>
      <c r="K4" s="370"/>
    </row>
    <row r="5" spans="1:12" ht="30" customHeight="1">
      <c r="A5" s="216"/>
      <c r="B5" s="762" t="s">
        <v>855</v>
      </c>
      <c r="C5" s="762"/>
      <c r="D5" s="762"/>
      <c r="E5" s="762"/>
      <c r="F5" s="762"/>
      <c r="G5" s="762"/>
      <c r="H5" s="762"/>
      <c r="I5" s="762"/>
      <c r="J5" s="210"/>
      <c r="K5" s="210"/>
      <c r="L5" s="210"/>
    </row>
    <row r="6" spans="1:12" ht="34.5" customHeight="1" hidden="1">
      <c r="A6" s="216"/>
      <c r="B6" s="752" t="s">
        <v>856</v>
      </c>
      <c r="C6" s="752"/>
      <c r="D6" s="752"/>
      <c r="E6" s="752"/>
      <c r="F6" s="752"/>
      <c r="G6" s="752"/>
      <c r="H6" s="752"/>
      <c r="I6" s="752"/>
      <c r="J6" s="210"/>
      <c r="K6" s="210"/>
      <c r="L6" s="210"/>
    </row>
    <row r="7" spans="1:12" ht="17.25" customHeight="1">
      <c r="A7" s="216"/>
      <c r="B7" s="372"/>
      <c r="C7" s="372"/>
      <c r="D7" s="372"/>
      <c r="E7" s="372"/>
      <c r="F7" s="372"/>
      <c r="G7" s="373"/>
      <c r="H7" s="372"/>
      <c r="I7" s="372"/>
      <c r="J7" s="373"/>
      <c r="K7" s="372"/>
      <c r="L7" s="372"/>
    </row>
    <row r="8" spans="1:12" ht="41.25" customHeight="1">
      <c r="A8" s="766" t="s">
        <v>864</v>
      </c>
      <c r="B8" s="766"/>
      <c r="C8" s="766"/>
      <c r="D8" s="766"/>
      <c r="E8" s="766"/>
      <c r="F8" s="766"/>
      <c r="G8" s="766"/>
      <c r="H8" s="766"/>
      <c r="I8" s="766"/>
      <c r="J8" s="210"/>
      <c r="K8" s="210"/>
      <c r="L8" s="210"/>
    </row>
    <row r="9" spans="6:12" ht="12.75" customHeight="1" thickBot="1">
      <c r="F9" s="219"/>
      <c r="G9" s="374"/>
      <c r="I9" s="220"/>
      <c r="J9" s="374"/>
      <c r="L9" s="220" t="s">
        <v>414</v>
      </c>
    </row>
    <row r="10" spans="1:12" ht="27.75" customHeight="1">
      <c r="A10" s="754" t="s">
        <v>80</v>
      </c>
      <c r="B10" s="777" t="s">
        <v>130</v>
      </c>
      <c r="C10" s="777" t="s">
        <v>81</v>
      </c>
      <c r="D10" s="777" t="s">
        <v>30</v>
      </c>
      <c r="E10" s="775" t="s">
        <v>31</v>
      </c>
      <c r="F10" s="775" t="s">
        <v>32</v>
      </c>
      <c r="G10" s="767" t="s">
        <v>865</v>
      </c>
      <c r="H10" s="769" t="s">
        <v>859</v>
      </c>
      <c r="I10" s="769" t="s">
        <v>852</v>
      </c>
      <c r="J10" s="767" t="s">
        <v>866</v>
      </c>
      <c r="K10" s="769" t="s">
        <v>859</v>
      </c>
      <c r="L10" s="773" t="s">
        <v>853</v>
      </c>
    </row>
    <row r="11" spans="1:12" ht="3.75" customHeight="1" thickBot="1">
      <c r="A11" s="755"/>
      <c r="B11" s="778"/>
      <c r="C11" s="778"/>
      <c r="D11" s="778"/>
      <c r="E11" s="776"/>
      <c r="F11" s="776"/>
      <c r="G11" s="768"/>
      <c r="H11" s="770"/>
      <c r="I11" s="770"/>
      <c r="J11" s="768"/>
      <c r="K11" s="770"/>
      <c r="L11" s="774"/>
    </row>
    <row r="12" spans="1:12" s="225" customFormat="1" ht="12.75" customHeight="1">
      <c r="A12" s="221">
        <v>1</v>
      </c>
      <c r="B12" s="222">
        <v>2</v>
      </c>
      <c r="C12" s="222" t="s">
        <v>83</v>
      </c>
      <c r="D12" s="222" t="s">
        <v>84</v>
      </c>
      <c r="E12" s="223" t="s">
        <v>85</v>
      </c>
      <c r="F12" s="223" t="s">
        <v>86</v>
      </c>
      <c r="G12" s="376"/>
      <c r="H12" s="377"/>
      <c r="I12" s="427" t="s">
        <v>128</v>
      </c>
      <c r="J12" s="376"/>
      <c r="K12" s="377"/>
      <c r="L12" s="224">
        <v>8</v>
      </c>
    </row>
    <row r="13" spans="1:12" s="231" customFormat="1" ht="20.25">
      <c r="A13" s="379" t="s">
        <v>87</v>
      </c>
      <c r="B13" s="228"/>
      <c r="C13" s="228"/>
      <c r="D13" s="228"/>
      <c r="E13" s="228"/>
      <c r="F13" s="229"/>
      <c r="G13" s="353">
        <f>G14+G328+G470+G327</f>
        <v>377320435</v>
      </c>
      <c r="H13" s="353">
        <f>H14+H328+H470+H327</f>
        <v>15001612</v>
      </c>
      <c r="I13" s="353">
        <f>G13+H13</f>
        <v>392322047</v>
      </c>
      <c r="J13" s="353">
        <f>J14+J328+J470+J327</f>
        <v>387360923</v>
      </c>
      <c r="K13" s="353">
        <f>K14+K328+K470+K327</f>
        <v>15001612</v>
      </c>
      <c r="L13" s="230">
        <f>J13+K13</f>
        <v>402362535</v>
      </c>
    </row>
    <row r="14" spans="1:12" s="234" customFormat="1" ht="16.5" customHeight="1">
      <c r="A14" s="379" t="s">
        <v>131</v>
      </c>
      <c r="B14" s="228" t="s">
        <v>132</v>
      </c>
      <c r="C14" s="228"/>
      <c r="D14" s="228"/>
      <c r="E14" s="228"/>
      <c r="F14" s="229"/>
      <c r="G14" s="353">
        <f>G15+G146+G162+G202+G236+G253+G260+G268+G303+G313+G320</f>
        <v>67840940</v>
      </c>
      <c r="H14" s="380"/>
      <c r="I14" s="353">
        <f aca="true" t="shared" si="0" ref="I14:I82">G14+H14</f>
        <v>67840940</v>
      </c>
      <c r="J14" s="353">
        <f>J15+J146+J162+J202+J236+J253+J260+J268+J303+J313+J320</f>
        <v>73547653</v>
      </c>
      <c r="K14" s="380"/>
      <c r="L14" s="230">
        <f aca="true" t="shared" si="1" ref="L14:L82">J14+K14</f>
        <v>73547653</v>
      </c>
    </row>
    <row r="15" spans="1:12" s="234" customFormat="1" ht="14.25">
      <c r="A15" s="233" t="s">
        <v>33</v>
      </c>
      <c r="B15" s="228" t="s">
        <v>132</v>
      </c>
      <c r="C15" s="228" t="s">
        <v>34</v>
      </c>
      <c r="D15" s="228"/>
      <c r="E15" s="228"/>
      <c r="F15" s="229"/>
      <c r="G15" s="353">
        <f>G16+G21+G30+G80+G85+G73+G68</f>
        <v>32003177</v>
      </c>
      <c r="H15" s="380"/>
      <c r="I15" s="353">
        <f t="shared" si="0"/>
        <v>32003177</v>
      </c>
      <c r="J15" s="353">
        <f>J16+J21+J30+J80+J85+J73+J68</f>
        <v>32003177</v>
      </c>
      <c r="K15" s="380"/>
      <c r="L15" s="230">
        <f t="shared" si="1"/>
        <v>32003177</v>
      </c>
    </row>
    <row r="16" spans="1:12" s="234" customFormat="1" ht="28.5" customHeight="1">
      <c r="A16" s="235" t="s">
        <v>313</v>
      </c>
      <c r="B16" s="228" t="s">
        <v>132</v>
      </c>
      <c r="C16" s="228" t="s">
        <v>34</v>
      </c>
      <c r="D16" s="228" t="s">
        <v>262</v>
      </c>
      <c r="E16" s="228"/>
      <c r="F16" s="229"/>
      <c r="G16" s="353">
        <f>G18</f>
        <v>1448500</v>
      </c>
      <c r="H16" s="380"/>
      <c r="I16" s="353">
        <f t="shared" si="0"/>
        <v>1448500</v>
      </c>
      <c r="J16" s="353">
        <f>J18</f>
        <v>1448500</v>
      </c>
      <c r="K16" s="380"/>
      <c r="L16" s="230">
        <f t="shared" si="1"/>
        <v>1448500</v>
      </c>
    </row>
    <row r="17" spans="1:12" s="234" customFormat="1" ht="19.5" customHeight="1">
      <c r="A17" s="236" t="s">
        <v>415</v>
      </c>
      <c r="B17" s="228" t="s">
        <v>132</v>
      </c>
      <c r="C17" s="228" t="s">
        <v>34</v>
      </c>
      <c r="D17" s="228" t="s">
        <v>262</v>
      </c>
      <c r="E17" s="237" t="s">
        <v>416</v>
      </c>
      <c r="F17" s="229"/>
      <c r="G17" s="353">
        <f>G18</f>
        <v>1448500</v>
      </c>
      <c r="H17" s="380"/>
      <c r="I17" s="353">
        <f t="shared" si="0"/>
        <v>1448500</v>
      </c>
      <c r="J17" s="353">
        <f>J18</f>
        <v>1448500</v>
      </c>
      <c r="K17" s="380"/>
      <c r="L17" s="230">
        <f t="shared" si="1"/>
        <v>1448500</v>
      </c>
    </row>
    <row r="18" spans="1:12" ht="17.25" customHeight="1">
      <c r="A18" s="238" t="s">
        <v>417</v>
      </c>
      <c r="B18" s="239" t="s">
        <v>132</v>
      </c>
      <c r="C18" s="239" t="s">
        <v>34</v>
      </c>
      <c r="D18" s="239" t="s">
        <v>262</v>
      </c>
      <c r="E18" s="240" t="s">
        <v>418</v>
      </c>
      <c r="F18" s="241"/>
      <c r="G18" s="354">
        <f>G20</f>
        <v>1448500</v>
      </c>
      <c r="H18" s="381"/>
      <c r="I18" s="354">
        <f t="shared" si="0"/>
        <v>1448500</v>
      </c>
      <c r="J18" s="354">
        <f>J20</f>
        <v>1448500</v>
      </c>
      <c r="K18" s="381"/>
      <c r="L18" s="242">
        <f t="shared" si="1"/>
        <v>1448500</v>
      </c>
    </row>
    <row r="19" spans="1:12" ht="30" customHeight="1">
      <c r="A19" s="243" t="s">
        <v>314</v>
      </c>
      <c r="B19" s="239" t="s">
        <v>132</v>
      </c>
      <c r="C19" s="239" t="s">
        <v>34</v>
      </c>
      <c r="D19" s="239" t="s">
        <v>262</v>
      </c>
      <c r="E19" s="240" t="s">
        <v>419</v>
      </c>
      <c r="F19" s="241"/>
      <c r="G19" s="354">
        <f>G20</f>
        <v>1448500</v>
      </c>
      <c r="H19" s="381"/>
      <c r="I19" s="354">
        <f t="shared" si="0"/>
        <v>1448500</v>
      </c>
      <c r="J19" s="354">
        <f>J20</f>
        <v>1448500</v>
      </c>
      <c r="K19" s="381"/>
      <c r="L19" s="242">
        <f t="shared" si="1"/>
        <v>1448500</v>
      </c>
    </row>
    <row r="20" spans="1:12" ht="41.25" customHeight="1">
      <c r="A20" s="244" t="s">
        <v>311</v>
      </c>
      <c r="B20" s="239" t="s">
        <v>132</v>
      </c>
      <c r="C20" s="239" t="s">
        <v>34</v>
      </c>
      <c r="D20" s="239" t="s">
        <v>262</v>
      </c>
      <c r="E20" s="240" t="s">
        <v>419</v>
      </c>
      <c r="F20" s="245" t="s">
        <v>75</v>
      </c>
      <c r="G20" s="354">
        <f>1148500+300000</f>
        <v>1448500</v>
      </c>
      <c r="H20" s="381"/>
      <c r="I20" s="354">
        <f t="shared" si="0"/>
        <v>1448500</v>
      </c>
      <c r="J20" s="354">
        <f>1148500+300000</f>
        <v>1448500</v>
      </c>
      <c r="K20" s="381"/>
      <c r="L20" s="242">
        <f t="shared" si="1"/>
        <v>1448500</v>
      </c>
    </row>
    <row r="21" spans="1:12" s="234" customFormat="1" ht="42" customHeight="1">
      <c r="A21" s="235" t="s">
        <v>88</v>
      </c>
      <c r="B21" s="228" t="s">
        <v>132</v>
      </c>
      <c r="C21" s="228" t="s">
        <v>34</v>
      </c>
      <c r="D21" s="228" t="s">
        <v>315</v>
      </c>
      <c r="E21" s="228"/>
      <c r="F21" s="229"/>
      <c r="G21" s="353">
        <f>G22</f>
        <v>1588000</v>
      </c>
      <c r="H21" s="380"/>
      <c r="I21" s="354">
        <f t="shared" si="0"/>
        <v>1588000</v>
      </c>
      <c r="J21" s="353">
        <f>J22</f>
        <v>1588000</v>
      </c>
      <c r="K21" s="380"/>
      <c r="L21" s="242">
        <f t="shared" si="1"/>
        <v>1588000</v>
      </c>
    </row>
    <row r="22" spans="1:12" s="234" customFormat="1" ht="30.75" customHeight="1">
      <c r="A22" s="236" t="s">
        <v>420</v>
      </c>
      <c r="B22" s="228" t="s">
        <v>132</v>
      </c>
      <c r="C22" s="228" t="s">
        <v>34</v>
      </c>
      <c r="D22" s="228" t="s">
        <v>315</v>
      </c>
      <c r="E22" s="237" t="s">
        <v>421</v>
      </c>
      <c r="F22" s="229"/>
      <c r="G22" s="353">
        <f>G23+G26</f>
        <v>1588000</v>
      </c>
      <c r="H22" s="380"/>
      <c r="I22" s="354">
        <f t="shared" si="0"/>
        <v>1588000</v>
      </c>
      <c r="J22" s="353">
        <f>J23+J26</f>
        <v>1588000</v>
      </c>
      <c r="K22" s="380"/>
      <c r="L22" s="242">
        <f t="shared" si="1"/>
        <v>1588000</v>
      </c>
    </row>
    <row r="23" spans="1:12" s="234" customFormat="1" ht="18.75" customHeight="1">
      <c r="A23" s="233" t="s">
        <v>422</v>
      </c>
      <c r="B23" s="228" t="s">
        <v>132</v>
      </c>
      <c r="C23" s="228" t="s">
        <v>34</v>
      </c>
      <c r="D23" s="228" t="s">
        <v>315</v>
      </c>
      <c r="E23" s="237" t="s">
        <v>423</v>
      </c>
      <c r="F23" s="229"/>
      <c r="G23" s="353">
        <f>G24</f>
        <v>839000</v>
      </c>
      <c r="H23" s="380"/>
      <c r="I23" s="353">
        <f t="shared" si="0"/>
        <v>839000</v>
      </c>
      <c r="J23" s="353">
        <f>J24</f>
        <v>839000</v>
      </c>
      <c r="K23" s="380"/>
      <c r="L23" s="230">
        <f t="shared" si="1"/>
        <v>839000</v>
      </c>
    </row>
    <row r="24" spans="1:12" ht="26.25">
      <c r="A24" s="243" t="s">
        <v>314</v>
      </c>
      <c r="B24" s="239" t="s">
        <v>132</v>
      </c>
      <c r="C24" s="239" t="s">
        <v>34</v>
      </c>
      <c r="D24" s="239" t="s">
        <v>315</v>
      </c>
      <c r="E24" s="240" t="s">
        <v>424</v>
      </c>
      <c r="F24" s="245"/>
      <c r="G24" s="354">
        <f>G25</f>
        <v>839000</v>
      </c>
      <c r="H24" s="381"/>
      <c r="I24" s="354">
        <f t="shared" si="0"/>
        <v>839000</v>
      </c>
      <c r="J24" s="354">
        <f>J25</f>
        <v>839000</v>
      </c>
      <c r="K24" s="381"/>
      <c r="L24" s="242">
        <f t="shared" si="1"/>
        <v>839000</v>
      </c>
    </row>
    <row r="25" spans="1:12" ht="44.25" customHeight="1">
      <c r="A25" s="244" t="s">
        <v>311</v>
      </c>
      <c r="B25" s="239" t="s">
        <v>132</v>
      </c>
      <c r="C25" s="239" t="s">
        <v>34</v>
      </c>
      <c r="D25" s="239" t="s">
        <v>315</v>
      </c>
      <c r="E25" s="240" t="s">
        <v>424</v>
      </c>
      <c r="F25" s="245" t="s">
        <v>75</v>
      </c>
      <c r="G25" s="354">
        <f>644000+195000</f>
        <v>839000</v>
      </c>
      <c r="H25" s="381"/>
      <c r="I25" s="354">
        <f t="shared" si="0"/>
        <v>839000</v>
      </c>
      <c r="J25" s="354">
        <f>644000+195000</f>
        <v>839000</v>
      </c>
      <c r="K25" s="381"/>
      <c r="L25" s="242">
        <f t="shared" si="1"/>
        <v>839000</v>
      </c>
    </row>
    <row r="26" spans="1:12" s="234" customFormat="1" ht="18" customHeight="1">
      <c r="A26" s="233" t="s">
        <v>425</v>
      </c>
      <c r="B26" s="228" t="s">
        <v>132</v>
      </c>
      <c r="C26" s="228" t="s">
        <v>34</v>
      </c>
      <c r="D26" s="228" t="s">
        <v>315</v>
      </c>
      <c r="E26" s="237" t="s">
        <v>426</v>
      </c>
      <c r="F26" s="246"/>
      <c r="G26" s="353">
        <f>G27</f>
        <v>749000</v>
      </c>
      <c r="H26" s="380"/>
      <c r="I26" s="353">
        <f t="shared" si="0"/>
        <v>749000</v>
      </c>
      <c r="J26" s="353">
        <f>J27</f>
        <v>749000</v>
      </c>
      <c r="K26" s="380"/>
      <c r="L26" s="230">
        <f t="shared" si="1"/>
        <v>749000</v>
      </c>
    </row>
    <row r="27" spans="1:12" ht="27.75" customHeight="1">
      <c r="A27" s="243" t="s">
        <v>314</v>
      </c>
      <c r="B27" s="239" t="s">
        <v>132</v>
      </c>
      <c r="C27" s="239" t="s">
        <v>34</v>
      </c>
      <c r="D27" s="239" t="s">
        <v>315</v>
      </c>
      <c r="E27" s="240" t="s">
        <v>427</v>
      </c>
      <c r="F27" s="245"/>
      <c r="G27" s="354">
        <f>G28+G29</f>
        <v>749000</v>
      </c>
      <c r="H27" s="381"/>
      <c r="I27" s="354">
        <f t="shared" si="0"/>
        <v>749000</v>
      </c>
      <c r="J27" s="354">
        <f>J28+J29</f>
        <v>749000</v>
      </c>
      <c r="K27" s="381"/>
      <c r="L27" s="242">
        <f t="shared" si="1"/>
        <v>749000</v>
      </c>
    </row>
    <row r="28" spans="1:12" ht="42" customHeight="1">
      <c r="A28" s="244" t="s">
        <v>311</v>
      </c>
      <c r="B28" s="239" t="s">
        <v>132</v>
      </c>
      <c r="C28" s="239" t="s">
        <v>34</v>
      </c>
      <c r="D28" s="239" t="s">
        <v>315</v>
      </c>
      <c r="E28" s="240" t="s">
        <v>427</v>
      </c>
      <c r="F28" s="245" t="s">
        <v>75</v>
      </c>
      <c r="G28" s="354">
        <f>560000+167000</f>
        <v>727000</v>
      </c>
      <c r="H28" s="381"/>
      <c r="I28" s="354">
        <f t="shared" si="0"/>
        <v>727000</v>
      </c>
      <c r="J28" s="354">
        <f>560000+167000</f>
        <v>727000</v>
      </c>
      <c r="K28" s="381"/>
      <c r="L28" s="242">
        <f t="shared" si="1"/>
        <v>727000</v>
      </c>
    </row>
    <row r="29" spans="1:12" ht="15.75" customHeight="1">
      <c r="A29" s="247" t="s">
        <v>76</v>
      </c>
      <c r="B29" s="239" t="s">
        <v>132</v>
      </c>
      <c r="C29" s="239" t="s">
        <v>34</v>
      </c>
      <c r="D29" s="239" t="s">
        <v>315</v>
      </c>
      <c r="E29" s="240" t="s">
        <v>427</v>
      </c>
      <c r="F29" s="245" t="s">
        <v>73</v>
      </c>
      <c r="G29" s="354">
        <f>2000+20000</f>
        <v>22000</v>
      </c>
      <c r="H29" s="381"/>
      <c r="I29" s="354">
        <f t="shared" si="0"/>
        <v>22000</v>
      </c>
      <c r="J29" s="354">
        <f>2000+20000</f>
        <v>22000</v>
      </c>
      <c r="K29" s="381"/>
      <c r="L29" s="242">
        <f t="shared" si="1"/>
        <v>22000</v>
      </c>
    </row>
    <row r="30" spans="1:12" ht="39">
      <c r="A30" s="235" t="s">
        <v>89</v>
      </c>
      <c r="B30" s="239" t="s">
        <v>132</v>
      </c>
      <c r="C30" s="228" t="s">
        <v>316</v>
      </c>
      <c r="D30" s="228" t="s">
        <v>74</v>
      </c>
      <c r="E30" s="228"/>
      <c r="F30" s="229"/>
      <c r="G30" s="353">
        <f>G31+G48+G63+G57+G42</f>
        <v>19322414</v>
      </c>
      <c r="H30" s="381"/>
      <c r="I30" s="354">
        <f t="shared" si="0"/>
        <v>19322414</v>
      </c>
      <c r="J30" s="353">
        <f>J31+J48+J63+J57+J42</f>
        <v>19322414</v>
      </c>
      <c r="K30" s="381"/>
      <c r="L30" s="242">
        <f t="shared" si="1"/>
        <v>19322414</v>
      </c>
    </row>
    <row r="31" spans="1:12" s="234" customFormat="1" ht="42" customHeight="1">
      <c r="A31" s="233" t="s">
        <v>428</v>
      </c>
      <c r="B31" s="228" t="s">
        <v>132</v>
      </c>
      <c r="C31" s="228" t="s">
        <v>316</v>
      </c>
      <c r="D31" s="228" t="s">
        <v>74</v>
      </c>
      <c r="E31" s="237" t="s">
        <v>429</v>
      </c>
      <c r="F31" s="246"/>
      <c r="G31" s="353">
        <f>G37+G32</f>
        <v>2370000</v>
      </c>
      <c r="H31" s="380"/>
      <c r="I31" s="354">
        <f t="shared" si="0"/>
        <v>2370000</v>
      </c>
      <c r="J31" s="353">
        <f>J37+J32</f>
        <v>2370000</v>
      </c>
      <c r="K31" s="380"/>
      <c r="L31" s="242">
        <f t="shared" si="1"/>
        <v>2370000</v>
      </c>
    </row>
    <row r="32" spans="1:12" s="234" customFormat="1" ht="29.25" customHeight="1">
      <c r="A32" s="248" t="s">
        <v>430</v>
      </c>
      <c r="B32" s="228" t="s">
        <v>132</v>
      </c>
      <c r="C32" s="249" t="s">
        <v>34</v>
      </c>
      <c r="D32" s="249" t="s">
        <v>74</v>
      </c>
      <c r="E32" s="250" t="s">
        <v>431</v>
      </c>
      <c r="F32" s="251"/>
      <c r="G32" s="355">
        <f>G34</f>
        <v>711000</v>
      </c>
      <c r="H32" s="380"/>
      <c r="I32" s="354">
        <f t="shared" si="0"/>
        <v>711000</v>
      </c>
      <c r="J32" s="355">
        <f>J34</f>
        <v>711000</v>
      </c>
      <c r="K32" s="380"/>
      <c r="L32" s="242">
        <f t="shared" si="1"/>
        <v>711000</v>
      </c>
    </row>
    <row r="33" spans="1:12" ht="57.75" customHeight="1">
      <c r="A33" s="254" t="s">
        <v>432</v>
      </c>
      <c r="B33" s="239" t="s">
        <v>132</v>
      </c>
      <c r="C33" s="228" t="s">
        <v>34</v>
      </c>
      <c r="D33" s="228" t="s">
        <v>74</v>
      </c>
      <c r="E33" s="237" t="s">
        <v>433</v>
      </c>
      <c r="F33" s="246"/>
      <c r="G33" s="353">
        <f>G34</f>
        <v>711000</v>
      </c>
      <c r="H33" s="381"/>
      <c r="I33" s="354">
        <f t="shared" si="0"/>
        <v>711000</v>
      </c>
      <c r="J33" s="353">
        <f>J34</f>
        <v>711000</v>
      </c>
      <c r="K33" s="381"/>
      <c r="L33" s="242">
        <f t="shared" si="1"/>
        <v>711000</v>
      </c>
    </row>
    <row r="34" spans="1:12" s="234" customFormat="1" ht="42" customHeight="1">
      <c r="A34" s="255" t="s">
        <v>319</v>
      </c>
      <c r="B34" s="228" t="s">
        <v>132</v>
      </c>
      <c r="C34" s="239" t="s">
        <v>34</v>
      </c>
      <c r="D34" s="239" t="s">
        <v>74</v>
      </c>
      <c r="E34" s="240" t="s">
        <v>434</v>
      </c>
      <c r="F34" s="245"/>
      <c r="G34" s="354">
        <f>G35+G36</f>
        <v>711000</v>
      </c>
      <c r="H34" s="380"/>
      <c r="I34" s="353">
        <f t="shared" si="0"/>
        <v>711000</v>
      </c>
      <c r="J34" s="354">
        <f>J35+J36</f>
        <v>711000</v>
      </c>
      <c r="K34" s="380"/>
      <c r="L34" s="230">
        <f t="shared" si="1"/>
        <v>711000</v>
      </c>
    </row>
    <row r="35" spans="1:12" ht="42.75" customHeight="1">
      <c r="A35" s="244" t="s">
        <v>311</v>
      </c>
      <c r="B35" s="239" t="s">
        <v>132</v>
      </c>
      <c r="C35" s="239" t="s">
        <v>34</v>
      </c>
      <c r="D35" s="239" t="s">
        <v>74</v>
      </c>
      <c r="E35" s="240" t="s">
        <v>434</v>
      </c>
      <c r="F35" s="245" t="s">
        <v>75</v>
      </c>
      <c r="G35" s="354">
        <f>546000+165000</f>
        <v>711000</v>
      </c>
      <c r="H35" s="381"/>
      <c r="I35" s="354">
        <f t="shared" si="0"/>
        <v>711000</v>
      </c>
      <c r="J35" s="354">
        <f>546000+165000</f>
        <v>711000</v>
      </c>
      <c r="K35" s="381"/>
      <c r="L35" s="242">
        <f t="shared" si="1"/>
        <v>711000</v>
      </c>
    </row>
    <row r="36" spans="1:12" s="234" customFormat="1" ht="39" customHeight="1" hidden="1">
      <c r="A36" s="244" t="s">
        <v>435</v>
      </c>
      <c r="B36" s="239" t="s">
        <v>132</v>
      </c>
      <c r="C36" s="239" t="s">
        <v>34</v>
      </c>
      <c r="D36" s="239" t="s">
        <v>74</v>
      </c>
      <c r="E36" s="240" t="s">
        <v>434</v>
      </c>
      <c r="F36" s="245" t="s">
        <v>261</v>
      </c>
      <c r="G36" s="353"/>
      <c r="H36" s="380"/>
      <c r="I36" s="354">
        <f t="shared" si="0"/>
        <v>0</v>
      </c>
      <c r="J36" s="353"/>
      <c r="K36" s="380"/>
      <c r="L36" s="242">
        <f t="shared" si="1"/>
        <v>0</v>
      </c>
    </row>
    <row r="37" spans="1:12" s="234" customFormat="1" ht="51.75">
      <c r="A37" s="256" t="s">
        <v>436</v>
      </c>
      <c r="B37" s="239" t="s">
        <v>132</v>
      </c>
      <c r="C37" s="249" t="s">
        <v>34</v>
      </c>
      <c r="D37" s="249" t="s">
        <v>74</v>
      </c>
      <c r="E37" s="250" t="s">
        <v>437</v>
      </c>
      <c r="F37" s="257"/>
      <c r="G37" s="355">
        <f>G38</f>
        <v>1659000</v>
      </c>
      <c r="H37" s="380"/>
      <c r="I37" s="354">
        <f t="shared" si="0"/>
        <v>1659000</v>
      </c>
      <c r="J37" s="355">
        <f>J38</f>
        <v>1659000</v>
      </c>
      <c r="K37" s="380"/>
      <c r="L37" s="242">
        <f t="shared" si="1"/>
        <v>1659000</v>
      </c>
    </row>
    <row r="38" spans="1:12" ht="52.5" customHeight="1">
      <c r="A38" s="258" t="s">
        <v>438</v>
      </c>
      <c r="B38" s="239" t="s">
        <v>132</v>
      </c>
      <c r="C38" s="228" t="s">
        <v>34</v>
      </c>
      <c r="D38" s="228" t="s">
        <v>74</v>
      </c>
      <c r="E38" s="237" t="s">
        <v>439</v>
      </c>
      <c r="F38" s="229"/>
      <c r="G38" s="353">
        <f>G39</f>
        <v>1659000</v>
      </c>
      <c r="H38" s="381"/>
      <c r="I38" s="354">
        <f t="shared" si="0"/>
        <v>1659000</v>
      </c>
      <c r="J38" s="353">
        <f>J39</f>
        <v>1659000</v>
      </c>
      <c r="K38" s="381"/>
      <c r="L38" s="242">
        <f t="shared" si="1"/>
        <v>1659000</v>
      </c>
    </row>
    <row r="39" spans="1:12" ht="33" customHeight="1">
      <c r="A39" s="243" t="s">
        <v>318</v>
      </c>
      <c r="B39" s="239" t="s">
        <v>132</v>
      </c>
      <c r="C39" s="239" t="s">
        <v>34</v>
      </c>
      <c r="D39" s="239" t="s">
        <v>74</v>
      </c>
      <c r="E39" s="240" t="s">
        <v>440</v>
      </c>
      <c r="F39" s="241"/>
      <c r="G39" s="354">
        <f>G40+G41</f>
        <v>1659000</v>
      </c>
      <c r="H39" s="381"/>
      <c r="I39" s="354">
        <f t="shared" si="0"/>
        <v>1659000</v>
      </c>
      <c r="J39" s="354">
        <f>J40+J41</f>
        <v>1659000</v>
      </c>
      <c r="K39" s="381"/>
      <c r="L39" s="242">
        <f t="shared" si="1"/>
        <v>1659000</v>
      </c>
    </row>
    <row r="40" spans="1:12" ht="30" customHeight="1">
      <c r="A40" s="244" t="s">
        <v>311</v>
      </c>
      <c r="B40" s="239" t="s">
        <v>132</v>
      </c>
      <c r="C40" s="239" t="s">
        <v>34</v>
      </c>
      <c r="D40" s="239" t="s">
        <v>74</v>
      </c>
      <c r="E40" s="240" t="s">
        <v>440</v>
      </c>
      <c r="F40" s="245" t="s">
        <v>75</v>
      </c>
      <c r="G40" s="354">
        <f>1274000+385000</f>
        <v>1659000</v>
      </c>
      <c r="H40" s="381"/>
      <c r="I40" s="354">
        <f t="shared" si="0"/>
        <v>1659000</v>
      </c>
      <c r="J40" s="354">
        <f>1274000+385000</f>
        <v>1659000</v>
      </c>
      <c r="K40" s="381"/>
      <c r="L40" s="242">
        <f t="shared" si="1"/>
        <v>1659000</v>
      </c>
    </row>
    <row r="41" spans="1:12" ht="44.25" customHeight="1" hidden="1">
      <c r="A41" s="244" t="s">
        <v>435</v>
      </c>
      <c r="B41" s="239" t="s">
        <v>132</v>
      </c>
      <c r="C41" s="239" t="s">
        <v>34</v>
      </c>
      <c r="D41" s="239" t="s">
        <v>74</v>
      </c>
      <c r="E41" s="240" t="s">
        <v>440</v>
      </c>
      <c r="F41" s="245" t="s">
        <v>261</v>
      </c>
      <c r="G41" s="354"/>
      <c r="H41" s="381"/>
      <c r="I41" s="354">
        <f t="shared" si="0"/>
        <v>0</v>
      </c>
      <c r="J41" s="354"/>
      <c r="K41" s="381"/>
      <c r="L41" s="242">
        <f t="shared" si="1"/>
        <v>0</v>
      </c>
    </row>
    <row r="42" spans="1:12" ht="39">
      <c r="A42" s="227" t="s">
        <v>320</v>
      </c>
      <c r="B42" s="239" t="s">
        <v>132</v>
      </c>
      <c r="C42" s="228" t="s">
        <v>34</v>
      </c>
      <c r="D42" s="228" t="s">
        <v>74</v>
      </c>
      <c r="E42" s="237" t="s">
        <v>441</v>
      </c>
      <c r="F42" s="229"/>
      <c r="G42" s="353">
        <f>G43</f>
        <v>331614</v>
      </c>
      <c r="H42" s="381"/>
      <c r="I42" s="354">
        <f t="shared" si="0"/>
        <v>331614</v>
      </c>
      <c r="J42" s="353">
        <f>J43</f>
        <v>331614</v>
      </c>
      <c r="K42" s="381"/>
      <c r="L42" s="242">
        <f t="shared" si="1"/>
        <v>331614</v>
      </c>
    </row>
    <row r="43" spans="1:12" s="234" customFormat="1" ht="39.75" customHeight="1">
      <c r="A43" s="259" t="s">
        <v>442</v>
      </c>
      <c r="B43" s="228" t="s">
        <v>132</v>
      </c>
      <c r="C43" s="249" t="s">
        <v>34</v>
      </c>
      <c r="D43" s="249" t="s">
        <v>74</v>
      </c>
      <c r="E43" s="250" t="s">
        <v>443</v>
      </c>
      <c r="F43" s="257"/>
      <c r="G43" s="355">
        <f>G45</f>
        <v>331614</v>
      </c>
      <c r="H43" s="380"/>
      <c r="I43" s="354">
        <f t="shared" si="0"/>
        <v>331614</v>
      </c>
      <c r="J43" s="355">
        <f>J45</f>
        <v>331614</v>
      </c>
      <c r="K43" s="380"/>
      <c r="L43" s="242">
        <f t="shared" si="1"/>
        <v>331614</v>
      </c>
    </row>
    <row r="44" spans="1:12" ht="36" customHeight="1">
      <c r="A44" s="260" t="s">
        <v>444</v>
      </c>
      <c r="B44" s="239" t="s">
        <v>132</v>
      </c>
      <c r="C44" s="228" t="s">
        <v>34</v>
      </c>
      <c r="D44" s="228" t="s">
        <v>74</v>
      </c>
      <c r="E44" s="237" t="s">
        <v>445</v>
      </c>
      <c r="F44" s="229"/>
      <c r="G44" s="353">
        <f>G45</f>
        <v>331614</v>
      </c>
      <c r="H44" s="381"/>
      <c r="I44" s="354">
        <f t="shared" si="0"/>
        <v>331614</v>
      </c>
      <c r="J44" s="353">
        <f>J45</f>
        <v>331614</v>
      </c>
      <c r="K44" s="381"/>
      <c r="L44" s="242">
        <f t="shared" si="1"/>
        <v>331614</v>
      </c>
    </row>
    <row r="45" spans="1:12" s="234" customFormat="1" ht="31.5" customHeight="1">
      <c r="A45" s="255" t="s">
        <v>321</v>
      </c>
      <c r="B45" s="228" t="s">
        <v>132</v>
      </c>
      <c r="C45" s="239" t="s">
        <v>34</v>
      </c>
      <c r="D45" s="239" t="s">
        <v>74</v>
      </c>
      <c r="E45" s="240" t="s">
        <v>446</v>
      </c>
      <c r="F45" s="241"/>
      <c r="G45" s="354">
        <f>G46+G47</f>
        <v>331614</v>
      </c>
      <c r="H45" s="380"/>
      <c r="I45" s="353">
        <f t="shared" si="0"/>
        <v>331614</v>
      </c>
      <c r="J45" s="354">
        <f>J46+J47</f>
        <v>331614</v>
      </c>
      <c r="K45" s="380"/>
      <c r="L45" s="230">
        <f t="shared" si="1"/>
        <v>331614</v>
      </c>
    </row>
    <row r="46" spans="1:12" ht="39">
      <c r="A46" s="244" t="s">
        <v>311</v>
      </c>
      <c r="B46" s="239" t="s">
        <v>132</v>
      </c>
      <c r="C46" s="239" t="s">
        <v>34</v>
      </c>
      <c r="D46" s="239" t="s">
        <v>74</v>
      </c>
      <c r="E46" s="240" t="s">
        <v>446</v>
      </c>
      <c r="F46" s="245" t="s">
        <v>75</v>
      </c>
      <c r="G46" s="354">
        <f>195100+58900</f>
        <v>254000</v>
      </c>
      <c r="H46" s="381"/>
      <c r="I46" s="354">
        <f t="shared" si="0"/>
        <v>254000</v>
      </c>
      <c r="J46" s="354">
        <f>195100+58900</f>
        <v>254000</v>
      </c>
      <c r="K46" s="381"/>
      <c r="L46" s="242">
        <f t="shared" si="1"/>
        <v>254000</v>
      </c>
    </row>
    <row r="47" spans="1:12" ht="44.25" customHeight="1">
      <c r="A47" s="244" t="s">
        <v>435</v>
      </c>
      <c r="B47" s="239" t="s">
        <v>132</v>
      </c>
      <c r="C47" s="239" t="s">
        <v>34</v>
      </c>
      <c r="D47" s="239" t="s">
        <v>74</v>
      </c>
      <c r="E47" s="240" t="s">
        <v>446</v>
      </c>
      <c r="F47" s="245" t="s">
        <v>261</v>
      </c>
      <c r="G47" s="354">
        <f>16560+36054+25000</f>
        <v>77614</v>
      </c>
      <c r="H47" s="381"/>
      <c r="I47" s="354">
        <f t="shared" si="0"/>
        <v>77614</v>
      </c>
      <c r="J47" s="354">
        <f>16560+36054+25000</f>
        <v>77614</v>
      </c>
      <c r="K47" s="381"/>
      <c r="L47" s="242">
        <f t="shared" si="1"/>
        <v>77614</v>
      </c>
    </row>
    <row r="48" spans="1:12" ht="57.75" customHeight="1">
      <c r="A48" s="233" t="s">
        <v>447</v>
      </c>
      <c r="B48" s="239" t="s">
        <v>132</v>
      </c>
      <c r="C48" s="228" t="s">
        <v>34</v>
      </c>
      <c r="D48" s="228" t="s">
        <v>74</v>
      </c>
      <c r="E48" s="237" t="s">
        <v>448</v>
      </c>
      <c r="F48" s="246"/>
      <c r="G48" s="353">
        <f>G49</f>
        <v>474000</v>
      </c>
      <c r="H48" s="381"/>
      <c r="I48" s="354">
        <f t="shared" si="0"/>
        <v>474000</v>
      </c>
      <c r="J48" s="353">
        <f>J49</f>
        <v>474000</v>
      </c>
      <c r="K48" s="381"/>
      <c r="L48" s="242">
        <f t="shared" si="1"/>
        <v>474000</v>
      </c>
    </row>
    <row r="49" spans="1:12" s="234" customFormat="1" ht="72.75" customHeight="1">
      <c r="A49" s="261" t="s">
        <v>449</v>
      </c>
      <c r="B49" s="228" t="s">
        <v>132</v>
      </c>
      <c r="C49" s="249" t="s">
        <v>34</v>
      </c>
      <c r="D49" s="249" t="s">
        <v>74</v>
      </c>
      <c r="E49" s="250" t="s">
        <v>450</v>
      </c>
      <c r="F49" s="251"/>
      <c r="G49" s="355">
        <f>G51+G54</f>
        <v>474000</v>
      </c>
      <c r="H49" s="380"/>
      <c r="I49" s="353">
        <f t="shared" si="0"/>
        <v>474000</v>
      </c>
      <c r="J49" s="355">
        <f>J51+J54</f>
        <v>474000</v>
      </c>
      <c r="K49" s="380"/>
      <c r="L49" s="230">
        <f t="shared" si="1"/>
        <v>474000</v>
      </c>
    </row>
    <row r="50" spans="1:12" ht="54.75" customHeight="1">
      <c r="A50" s="258" t="s">
        <v>451</v>
      </c>
      <c r="B50" s="239" t="s">
        <v>132</v>
      </c>
      <c r="C50" s="239" t="s">
        <v>34</v>
      </c>
      <c r="D50" s="239" t="s">
        <v>74</v>
      </c>
      <c r="E50" s="240" t="s">
        <v>452</v>
      </c>
      <c r="F50" s="245"/>
      <c r="G50" s="354">
        <f>G51+G54</f>
        <v>474000</v>
      </c>
      <c r="H50" s="381"/>
      <c r="I50" s="354">
        <f t="shared" si="0"/>
        <v>474000</v>
      </c>
      <c r="J50" s="354">
        <f>J51+J54</f>
        <v>474000</v>
      </c>
      <c r="K50" s="381"/>
      <c r="L50" s="242">
        <f t="shared" si="1"/>
        <v>474000</v>
      </c>
    </row>
    <row r="51" spans="1:12" ht="42.75" customHeight="1">
      <c r="A51" s="255" t="s">
        <v>322</v>
      </c>
      <c r="B51" s="239" t="s">
        <v>132</v>
      </c>
      <c r="C51" s="239" t="s">
        <v>34</v>
      </c>
      <c r="D51" s="239" t="s">
        <v>74</v>
      </c>
      <c r="E51" s="239" t="s">
        <v>453</v>
      </c>
      <c r="F51" s="241"/>
      <c r="G51" s="354">
        <f>G52+G53</f>
        <v>237000</v>
      </c>
      <c r="H51" s="381"/>
      <c r="I51" s="354">
        <f t="shared" si="0"/>
        <v>237000</v>
      </c>
      <c r="J51" s="354">
        <f>J52+J53</f>
        <v>237000</v>
      </c>
      <c r="K51" s="381"/>
      <c r="L51" s="242">
        <f t="shared" si="1"/>
        <v>237000</v>
      </c>
    </row>
    <row r="52" spans="1:12" ht="45.75" customHeight="1">
      <c r="A52" s="244" t="s">
        <v>311</v>
      </c>
      <c r="B52" s="239" t="s">
        <v>132</v>
      </c>
      <c r="C52" s="239" t="s">
        <v>34</v>
      </c>
      <c r="D52" s="239" t="s">
        <v>74</v>
      </c>
      <c r="E52" s="239" t="s">
        <v>453</v>
      </c>
      <c r="F52" s="245" t="s">
        <v>75</v>
      </c>
      <c r="G52" s="354">
        <f>182000+55000</f>
        <v>237000</v>
      </c>
      <c r="H52" s="381"/>
      <c r="I52" s="354">
        <f t="shared" si="0"/>
        <v>237000</v>
      </c>
      <c r="J52" s="354">
        <f>182000+55000</f>
        <v>237000</v>
      </c>
      <c r="K52" s="381"/>
      <c r="L52" s="242">
        <f t="shared" si="1"/>
        <v>237000</v>
      </c>
    </row>
    <row r="53" spans="1:12" ht="42" customHeight="1" hidden="1">
      <c r="A53" s="244" t="s">
        <v>435</v>
      </c>
      <c r="B53" s="239" t="s">
        <v>132</v>
      </c>
      <c r="C53" s="239" t="s">
        <v>34</v>
      </c>
      <c r="D53" s="239" t="s">
        <v>74</v>
      </c>
      <c r="E53" s="239" t="s">
        <v>453</v>
      </c>
      <c r="F53" s="245" t="s">
        <v>261</v>
      </c>
      <c r="G53" s="354"/>
      <c r="H53" s="381"/>
      <c r="I53" s="354">
        <f t="shared" si="0"/>
        <v>0</v>
      </c>
      <c r="J53" s="354"/>
      <c r="K53" s="381"/>
      <c r="L53" s="242">
        <f t="shared" si="1"/>
        <v>0</v>
      </c>
    </row>
    <row r="54" spans="1:12" ht="30" customHeight="1">
      <c r="A54" s="255" t="s">
        <v>326</v>
      </c>
      <c r="B54" s="239" t="s">
        <v>132</v>
      </c>
      <c r="C54" s="239" t="s">
        <v>34</v>
      </c>
      <c r="D54" s="239" t="s">
        <v>74</v>
      </c>
      <c r="E54" s="239" t="s">
        <v>454</v>
      </c>
      <c r="F54" s="241"/>
      <c r="G54" s="354">
        <f>G55+G56</f>
        <v>237000</v>
      </c>
      <c r="H54" s="381"/>
      <c r="I54" s="354">
        <f t="shared" si="0"/>
        <v>237000</v>
      </c>
      <c r="J54" s="354">
        <f>J55+J56</f>
        <v>237000</v>
      </c>
      <c r="K54" s="381"/>
      <c r="L54" s="242">
        <f t="shared" si="1"/>
        <v>237000</v>
      </c>
    </row>
    <row r="55" spans="1:12" ht="27.75" customHeight="1">
      <c r="A55" s="244" t="s">
        <v>311</v>
      </c>
      <c r="B55" s="239" t="s">
        <v>132</v>
      </c>
      <c r="C55" s="239" t="s">
        <v>34</v>
      </c>
      <c r="D55" s="239" t="s">
        <v>74</v>
      </c>
      <c r="E55" s="239" t="s">
        <v>454</v>
      </c>
      <c r="F55" s="245" t="s">
        <v>75</v>
      </c>
      <c r="G55" s="354">
        <f>182000+55000</f>
        <v>237000</v>
      </c>
      <c r="H55" s="381"/>
      <c r="I55" s="354">
        <f t="shared" si="0"/>
        <v>237000</v>
      </c>
      <c r="J55" s="354">
        <f>182000+55000</f>
        <v>237000</v>
      </c>
      <c r="K55" s="381"/>
      <c r="L55" s="242">
        <f t="shared" si="1"/>
        <v>237000</v>
      </c>
    </row>
    <row r="56" spans="1:12" ht="40.5" customHeight="1" hidden="1">
      <c r="A56" s="244" t="s">
        <v>435</v>
      </c>
      <c r="B56" s="239" t="s">
        <v>132</v>
      </c>
      <c r="C56" s="239" t="s">
        <v>34</v>
      </c>
      <c r="D56" s="239" t="s">
        <v>74</v>
      </c>
      <c r="E56" s="239" t="s">
        <v>454</v>
      </c>
      <c r="F56" s="245" t="s">
        <v>261</v>
      </c>
      <c r="G56" s="354"/>
      <c r="H56" s="381"/>
      <c r="I56" s="354">
        <f t="shared" si="0"/>
        <v>0</v>
      </c>
      <c r="J56" s="354"/>
      <c r="K56" s="381"/>
      <c r="L56" s="242">
        <f t="shared" si="1"/>
        <v>0</v>
      </c>
    </row>
    <row r="57" spans="1:12" s="234" customFormat="1" ht="30" customHeight="1">
      <c r="A57" s="236" t="s">
        <v>455</v>
      </c>
      <c r="B57" s="228" t="s">
        <v>132</v>
      </c>
      <c r="C57" s="228" t="s">
        <v>34</v>
      </c>
      <c r="D57" s="228" t="s">
        <v>74</v>
      </c>
      <c r="E57" s="228" t="s">
        <v>456</v>
      </c>
      <c r="F57" s="229"/>
      <c r="G57" s="353">
        <f>G58</f>
        <v>15909800</v>
      </c>
      <c r="H57" s="380"/>
      <c r="I57" s="353">
        <f t="shared" si="0"/>
        <v>15909800</v>
      </c>
      <c r="J57" s="353">
        <f>J58</f>
        <v>15909800</v>
      </c>
      <c r="K57" s="380"/>
      <c r="L57" s="230">
        <f t="shared" si="1"/>
        <v>15909800</v>
      </c>
    </row>
    <row r="58" spans="1:12" s="234" customFormat="1" ht="21" customHeight="1">
      <c r="A58" s="243" t="s">
        <v>457</v>
      </c>
      <c r="B58" s="228" t="s">
        <v>132</v>
      </c>
      <c r="C58" s="239" t="s">
        <v>34</v>
      </c>
      <c r="D58" s="239" t="s">
        <v>74</v>
      </c>
      <c r="E58" s="239" t="s">
        <v>458</v>
      </c>
      <c r="F58" s="241"/>
      <c r="G58" s="354">
        <f>G59</f>
        <v>15909800</v>
      </c>
      <c r="H58" s="380"/>
      <c r="I58" s="354">
        <f t="shared" si="0"/>
        <v>15909800</v>
      </c>
      <c r="J58" s="354">
        <f>J59</f>
        <v>15909800</v>
      </c>
      <c r="K58" s="380"/>
      <c r="L58" s="242">
        <f t="shared" si="1"/>
        <v>15909800</v>
      </c>
    </row>
    <row r="59" spans="1:12" ht="33" customHeight="1">
      <c r="A59" s="243" t="s">
        <v>314</v>
      </c>
      <c r="B59" s="239" t="s">
        <v>132</v>
      </c>
      <c r="C59" s="239" t="s">
        <v>34</v>
      </c>
      <c r="D59" s="239" t="s">
        <v>74</v>
      </c>
      <c r="E59" s="239" t="s">
        <v>459</v>
      </c>
      <c r="F59" s="241"/>
      <c r="G59" s="354">
        <f>G60+G61+G62</f>
        <v>15909800</v>
      </c>
      <c r="H59" s="381"/>
      <c r="I59" s="354">
        <f t="shared" si="0"/>
        <v>15909800</v>
      </c>
      <c r="J59" s="354">
        <f>J60+J61+J62</f>
        <v>15909800</v>
      </c>
      <c r="K59" s="381"/>
      <c r="L59" s="242">
        <f t="shared" si="1"/>
        <v>15909800</v>
      </c>
    </row>
    <row r="60" spans="1:12" ht="39">
      <c r="A60" s="244" t="s">
        <v>311</v>
      </c>
      <c r="B60" s="239" t="s">
        <v>132</v>
      </c>
      <c r="C60" s="239" t="s">
        <v>34</v>
      </c>
      <c r="D60" s="239" t="s">
        <v>74</v>
      </c>
      <c r="E60" s="239" t="s">
        <v>459</v>
      </c>
      <c r="F60" s="245" t="s">
        <v>75</v>
      </c>
      <c r="G60" s="354">
        <f>10754400+3246700+2000</f>
        <v>14003100</v>
      </c>
      <c r="H60" s="381"/>
      <c r="I60" s="354">
        <f t="shared" si="0"/>
        <v>14003100</v>
      </c>
      <c r="J60" s="354">
        <f>10754400+3246700+2000</f>
        <v>14003100</v>
      </c>
      <c r="K60" s="381"/>
      <c r="L60" s="242">
        <f t="shared" si="1"/>
        <v>14003100</v>
      </c>
    </row>
    <row r="61" spans="1:12" ht="44.25" customHeight="1">
      <c r="A61" s="244" t="s">
        <v>435</v>
      </c>
      <c r="B61" s="239" t="s">
        <v>132</v>
      </c>
      <c r="C61" s="239" t="s">
        <v>34</v>
      </c>
      <c r="D61" s="239" t="s">
        <v>74</v>
      </c>
      <c r="E61" s="239" t="s">
        <v>459</v>
      </c>
      <c r="F61" s="245" t="s">
        <v>261</v>
      </c>
      <c r="G61" s="356">
        <f>330000+7000+967400+200000+25000</f>
        <v>1529400</v>
      </c>
      <c r="H61" s="381"/>
      <c r="I61" s="354">
        <f t="shared" si="0"/>
        <v>1529400</v>
      </c>
      <c r="J61" s="356">
        <f>330000+7000+967400+200000+25000</f>
        <v>1529400</v>
      </c>
      <c r="K61" s="381"/>
      <c r="L61" s="242">
        <f t="shared" si="1"/>
        <v>1529400</v>
      </c>
    </row>
    <row r="62" spans="1:12" ht="27.75" customHeight="1">
      <c r="A62" s="247" t="s">
        <v>76</v>
      </c>
      <c r="B62" s="239" t="s">
        <v>132</v>
      </c>
      <c r="C62" s="239" t="s">
        <v>34</v>
      </c>
      <c r="D62" s="239" t="s">
        <v>74</v>
      </c>
      <c r="E62" s="239" t="s">
        <v>459</v>
      </c>
      <c r="F62" s="245" t="s">
        <v>73</v>
      </c>
      <c r="G62" s="354">
        <f>151300+6000+50000+170000</f>
        <v>377300</v>
      </c>
      <c r="H62" s="381"/>
      <c r="I62" s="354">
        <f t="shared" si="0"/>
        <v>377300</v>
      </c>
      <c r="J62" s="354">
        <f>151300+6000+50000+170000</f>
        <v>377300</v>
      </c>
      <c r="K62" s="381"/>
      <c r="L62" s="242">
        <f t="shared" si="1"/>
        <v>377300</v>
      </c>
    </row>
    <row r="63" spans="1:12" ht="15">
      <c r="A63" s="233" t="s">
        <v>323</v>
      </c>
      <c r="B63" s="239" t="s">
        <v>132</v>
      </c>
      <c r="C63" s="228" t="s">
        <v>34</v>
      </c>
      <c r="D63" s="228" t="s">
        <v>74</v>
      </c>
      <c r="E63" s="228" t="s">
        <v>460</v>
      </c>
      <c r="F63" s="229"/>
      <c r="G63" s="353">
        <f>G64</f>
        <v>237000</v>
      </c>
      <c r="H63" s="381"/>
      <c r="I63" s="354">
        <f t="shared" si="0"/>
        <v>237000</v>
      </c>
      <c r="J63" s="353">
        <f>J64</f>
        <v>237000</v>
      </c>
      <c r="K63" s="381"/>
      <c r="L63" s="242">
        <f t="shared" si="1"/>
        <v>237000</v>
      </c>
    </row>
    <row r="64" spans="1:12" s="234" customFormat="1" ht="17.25" customHeight="1">
      <c r="A64" s="263" t="s">
        <v>461</v>
      </c>
      <c r="B64" s="228" t="s">
        <v>132</v>
      </c>
      <c r="C64" s="239" t="s">
        <v>34</v>
      </c>
      <c r="D64" s="239" t="s">
        <v>74</v>
      </c>
      <c r="E64" s="239" t="s">
        <v>462</v>
      </c>
      <c r="F64" s="241"/>
      <c r="G64" s="354">
        <f>G65</f>
        <v>237000</v>
      </c>
      <c r="H64" s="380"/>
      <c r="I64" s="354">
        <f t="shared" si="0"/>
        <v>237000</v>
      </c>
      <c r="J64" s="354">
        <f>J65</f>
        <v>237000</v>
      </c>
      <c r="K64" s="380"/>
      <c r="L64" s="242">
        <f t="shared" si="1"/>
        <v>237000</v>
      </c>
    </row>
    <row r="65" spans="1:12" ht="27.75" customHeight="1">
      <c r="A65" s="243" t="s">
        <v>325</v>
      </c>
      <c r="B65" s="239" t="s">
        <v>132</v>
      </c>
      <c r="C65" s="239" t="s">
        <v>34</v>
      </c>
      <c r="D65" s="239" t="s">
        <v>74</v>
      </c>
      <c r="E65" s="239" t="s">
        <v>463</v>
      </c>
      <c r="F65" s="241"/>
      <c r="G65" s="354">
        <f>G66+G67</f>
        <v>237000</v>
      </c>
      <c r="H65" s="381"/>
      <c r="I65" s="354">
        <f t="shared" si="0"/>
        <v>237000</v>
      </c>
      <c r="J65" s="354">
        <f>J66+J67</f>
        <v>237000</v>
      </c>
      <c r="K65" s="381"/>
      <c r="L65" s="242">
        <f t="shared" si="1"/>
        <v>237000</v>
      </c>
    </row>
    <row r="66" spans="1:12" ht="27" customHeight="1">
      <c r="A66" s="244" t="s">
        <v>311</v>
      </c>
      <c r="B66" s="239" t="s">
        <v>132</v>
      </c>
      <c r="C66" s="239" t="s">
        <v>34</v>
      </c>
      <c r="D66" s="239" t="s">
        <v>74</v>
      </c>
      <c r="E66" s="239" t="s">
        <v>463</v>
      </c>
      <c r="F66" s="245" t="s">
        <v>75</v>
      </c>
      <c r="G66" s="354">
        <f>182000+55000</f>
        <v>237000</v>
      </c>
      <c r="H66" s="381"/>
      <c r="I66" s="354">
        <f t="shared" si="0"/>
        <v>237000</v>
      </c>
      <c r="J66" s="354">
        <f>182000+55000</f>
        <v>237000</v>
      </c>
      <c r="K66" s="381"/>
      <c r="L66" s="242">
        <f t="shared" si="1"/>
        <v>237000</v>
      </c>
    </row>
    <row r="67" spans="1:12" ht="15" hidden="1">
      <c r="A67" s="244" t="s">
        <v>310</v>
      </c>
      <c r="B67" s="239" t="s">
        <v>132</v>
      </c>
      <c r="C67" s="239" t="s">
        <v>34</v>
      </c>
      <c r="D67" s="239" t="s">
        <v>74</v>
      </c>
      <c r="E67" s="239" t="s">
        <v>464</v>
      </c>
      <c r="F67" s="245" t="s">
        <v>261</v>
      </c>
      <c r="G67" s="354"/>
      <c r="H67" s="381"/>
      <c r="I67" s="354">
        <f t="shared" si="0"/>
        <v>0</v>
      </c>
      <c r="J67" s="354"/>
      <c r="K67" s="381"/>
      <c r="L67" s="242">
        <f t="shared" si="1"/>
        <v>0</v>
      </c>
    </row>
    <row r="68" spans="1:12" ht="15" hidden="1">
      <c r="A68" s="264" t="s">
        <v>93</v>
      </c>
      <c r="B68" s="239" t="s">
        <v>132</v>
      </c>
      <c r="C68" s="228" t="s">
        <v>34</v>
      </c>
      <c r="D68" s="228" t="s">
        <v>94</v>
      </c>
      <c r="E68" s="239"/>
      <c r="F68" s="245"/>
      <c r="G68" s="354">
        <f>G69</f>
        <v>0</v>
      </c>
      <c r="H68" s="381"/>
      <c r="I68" s="354">
        <f t="shared" si="0"/>
        <v>0</v>
      </c>
      <c r="J68" s="354">
        <f>J69</f>
        <v>0</v>
      </c>
      <c r="K68" s="381"/>
      <c r="L68" s="242">
        <f t="shared" si="1"/>
        <v>0</v>
      </c>
    </row>
    <row r="69" spans="1:12" ht="15" hidden="1">
      <c r="A69" s="233" t="s">
        <v>323</v>
      </c>
      <c r="B69" s="239" t="s">
        <v>132</v>
      </c>
      <c r="C69" s="228" t="s">
        <v>34</v>
      </c>
      <c r="D69" s="228" t="s">
        <v>94</v>
      </c>
      <c r="E69" s="228" t="s">
        <v>460</v>
      </c>
      <c r="F69" s="245"/>
      <c r="G69" s="354">
        <f>G70</f>
        <v>0</v>
      </c>
      <c r="H69" s="381"/>
      <c r="I69" s="354">
        <f t="shared" si="0"/>
        <v>0</v>
      </c>
      <c r="J69" s="354">
        <f>J70</f>
        <v>0</v>
      </c>
      <c r="K69" s="381"/>
      <c r="L69" s="242">
        <f t="shared" si="1"/>
        <v>0</v>
      </c>
    </row>
    <row r="70" spans="1:12" ht="15" hidden="1">
      <c r="A70" s="238" t="s">
        <v>324</v>
      </c>
      <c r="B70" s="239" t="s">
        <v>132</v>
      </c>
      <c r="C70" s="239" t="s">
        <v>34</v>
      </c>
      <c r="D70" s="239" t="s">
        <v>94</v>
      </c>
      <c r="E70" s="239" t="s">
        <v>465</v>
      </c>
      <c r="F70" s="245"/>
      <c r="G70" s="354">
        <f>G71</f>
        <v>0</v>
      </c>
      <c r="H70" s="381"/>
      <c r="I70" s="354">
        <f t="shared" si="0"/>
        <v>0</v>
      </c>
      <c r="J70" s="354">
        <f>J71</f>
        <v>0</v>
      </c>
      <c r="K70" s="381"/>
      <c r="L70" s="242">
        <f t="shared" si="1"/>
        <v>0</v>
      </c>
    </row>
    <row r="71" spans="1:12" ht="39" hidden="1">
      <c r="A71" s="265" t="s">
        <v>327</v>
      </c>
      <c r="B71" s="239" t="s">
        <v>132</v>
      </c>
      <c r="C71" s="239" t="s">
        <v>34</v>
      </c>
      <c r="D71" s="239" t="s">
        <v>94</v>
      </c>
      <c r="E71" s="239" t="s">
        <v>466</v>
      </c>
      <c r="F71" s="245"/>
      <c r="G71" s="354">
        <f>G72</f>
        <v>0</v>
      </c>
      <c r="H71" s="381"/>
      <c r="I71" s="354">
        <f t="shared" si="0"/>
        <v>0</v>
      </c>
      <c r="J71" s="354">
        <f>J72</f>
        <v>0</v>
      </c>
      <c r="K71" s="381"/>
      <c r="L71" s="242">
        <f t="shared" si="1"/>
        <v>0</v>
      </c>
    </row>
    <row r="72" spans="1:12" ht="15" hidden="1">
      <c r="A72" s="244" t="s">
        <v>310</v>
      </c>
      <c r="B72" s="239" t="s">
        <v>132</v>
      </c>
      <c r="C72" s="239" t="s">
        <v>34</v>
      </c>
      <c r="D72" s="239" t="s">
        <v>94</v>
      </c>
      <c r="E72" s="239" t="s">
        <v>466</v>
      </c>
      <c r="F72" s="245" t="s">
        <v>261</v>
      </c>
      <c r="G72" s="354"/>
      <c r="H72" s="381"/>
      <c r="I72" s="354">
        <f t="shared" si="0"/>
        <v>0</v>
      </c>
      <c r="J72" s="354"/>
      <c r="K72" s="381"/>
      <c r="L72" s="242">
        <f t="shared" si="1"/>
        <v>0</v>
      </c>
    </row>
    <row r="73" spans="1:12" ht="26.25">
      <c r="A73" s="233" t="s">
        <v>467</v>
      </c>
      <c r="B73" s="239" t="s">
        <v>132</v>
      </c>
      <c r="C73" s="228" t="s">
        <v>34</v>
      </c>
      <c r="D73" s="228" t="s">
        <v>468</v>
      </c>
      <c r="E73" s="228"/>
      <c r="F73" s="229"/>
      <c r="G73" s="353">
        <f>G74</f>
        <v>454000</v>
      </c>
      <c r="H73" s="381"/>
      <c r="I73" s="354">
        <f t="shared" si="0"/>
        <v>454000</v>
      </c>
      <c r="J73" s="353">
        <f>J74</f>
        <v>454000</v>
      </c>
      <c r="K73" s="381"/>
      <c r="L73" s="242">
        <f t="shared" si="1"/>
        <v>454000</v>
      </c>
    </row>
    <row r="74" spans="1:12" s="234" customFormat="1" ht="25.5">
      <c r="A74" s="236" t="s">
        <v>469</v>
      </c>
      <c r="B74" s="228" t="s">
        <v>132</v>
      </c>
      <c r="C74" s="228" t="s">
        <v>34</v>
      </c>
      <c r="D74" s="228" t="s">
        <v>468</v>
      </c>
      <c r="E74" s="267" t="s">
        <v>470</v>
      </c>
      <c r="F74" s="246"/>
      <c r="G74" s="353">
        <f>G75</f>
        <v>454000</v>
      </c>
      <c r="H74" s="380"/>
      <c r="I74" s="353">
        <f t="shared" si="0"/>
        <v>454000</v>
      </c>
      <c r="J74" s="353">
        <f>J75</f>
        <v>454000</v>
      </c>
      <c r="K74" s="380"/>
      <c r="L74" s="230">
        <f t="shared" si="1"/>
        <v>454000</v>
      </c>
    </row>
    <row r="75" spans="1:12" s="234" customFormat="1" ht="15">
      <c r="A75" s="244" t="s">
        <v>471</v>
      </c>
      <c r="B75" s="228" t="s">
        <v>132</v>
      </c>
      <c r="C75" s="239" t="s">
        <v>34</v>
      </c>
      <c r="D75" s="239" t="s">
        <v>468</v>
      </c>
      <c r="E75" s="269" t="s">
        <v>472</v>
      </c>
      <c r="F75" s="245"/>
      <c r="G75" s="354">
        <f>G76</f>
        <v>454000</v>
      </c>
      <c r="H75" s="380"/>
      <c r="I75" s="354">
        <f t="shared" si="0"/>
        <v>454000</v>
      </c>
      <c r="J75" s="354">
        <f>J76</f>
        <v>454000</v>
      </c>
      <c r="K75" s="380"/>
      <c r="L75" s="242">
        <f t="shared" si="1"/>
        <v>454000</v>
      </c>
    </row>
    <row r="76" spans="1:12" ht="26.25">
      <c r="A76" s="243" t="s">
        <v>314</v>
      </c>
      <c r="B76" s="239" t="s">
        <v>132</v>
      </c>
      <c r="C76" s="239" t="s">
        <v>34</v>
      </c>
      <c r="D76" s="239" t="s">
        <v>468</v>
      </c>
      <c r="E76" s="269" t="s">
        <v>473</v>
      </c>
      <c r="F76" s="241"/>
      <c r="G76" s="354">
        <f>G77+G78+G79</f>
        <v>454000</v>
      </c>
      <c r="H76" s="381"/>
      <c r="I76" s="354">
        <f t="shared" si="0"/>
        <v>454000</v>
      </c>
      <c r="J76" s="354">
        <f>J77+J78+J79</f>
        <v>454000</v>
      </c>
      <c r="K76" s="381"/>
      <c r="L76" s="242">
        <f t="shared" si="1"/>
        <v>454000</v>
      </c>
    </row>
    <row r="77" spans="1:12" ht="39">
      <c r="A77" s="244" t="s">
        <v>311</v>
      </c>
      <c r="B77" s="239" t="s">
        <v>132</v>
      </c>
      <c r="C77" s="239" t="s">
        <v>34</v>
      </c>
      <c r="D77" s="239" t="s">
        <v>468</v>
      </c>
      <c r="E77" s="269" t="s">
        <v>473</v>
      </c>
      <c r="F77" s="245" t="s">
        <v>75</v>
      </c>
      <c r="G77" s="354">
        <f>340000+102000</f>
        <v>442000</v>
      </c>
      <c r="H77" s="381"/>
      <c r="I77" s="354">
        <f t="shared" si="0"/>
        <v>442000</v>
      </c>
      <c r="J77" s="354">
        <f>340000+102000</f>
        <v>442000</v>
      </c>
      <c r="K77" s="381"/>
      <c r="L77" s="242">
        <f t="shared" si="1"/>
        <v>442000</v>
      </c>
    </row>
    <row r="78" spans="1:12" ht="15" hidden="1">
      <c r="A78" s="244" t="s">
        <v>310</v>
      </c>
      <c r="B78" s="239" t="s">
        <v>132</v>
      </c>
      <c r="C78" s="239" t="s">
        <v>34</v>
      </c>
      <c r="D78" s="239" t="s">
        <v>468</v>
      </c>
      <c r="E78" s="269" t="s">
        <v>473</v>
      </c>
      <c r="F78" s="245" t="s">
        <v>261</v>
      </c>
      <c r="G78" s="354"/>
      <c r="H78" s="381"/>
      <c r="I78" s="354">
        <f t="shared" si="0"/>
        <v>0</v>
      </c>
      <c r="J78" s="354"/>
      <c r="K78" s="381"/>
      <c r="L78" s="242">
        <f t="shared" si="1"/>
        <v>0</v>
      </c>
    </row>
    <row r="79" spans="1:12" ht="15">
      <c r="A79" s="247" t="s">
        <v>76</v>
      </c>
      <c r="B79" s="239" t="s">
        <v>132</v>
      </c>
      <c r="C79" s="239" t="s">
        <v>34</v>
      </c>
      <c r="D79" s="239" t="s">
        <v>468</v>
      </c>
      <c r="E79" s="269" t="s">
        <v>473</v>
      </c>
      <c r="F79" s="245" t="s">
        <v>73</v>
      </c>
      <c r="G79" s="354">
        <f>2000+10000</f>
        <v>12000</v>
      </c>
      <c r="H79" s="381"/>
      <c r="I79" s="354">
        <f t="shared" si="0"/>
        <v>12000</v>
      </c>
      <c r="J79" s="354">
        <f>2000+10000</f>
        <v>12000</v>
      </c>
      <c r="K79" s="381"/>
      <c r="L79" s="242">
        <f t="shared" si="1"/>
        <v>12000</v>
      </c>
    </row>
    <row r="80" spans="1:12" s="234" customFormat="1" ht="14.25">
      <c r="A80" s="233" t="s">
        <v>95</v>
      </c>
      <c r="B80" s="228" t="s">
        <v>132</v>
      </c>
      <c r="C80" s="228" t="s">
        <v>34</v>
      </c>
      <c r="D80" s="228" t="s">
        <v>229</v>
      </c>
      <c r="E80" s="228"/>
      <c r="F80" s="229"/>
      <c r="G80" s="353">
        <f>G82</f>
        <v>50000</v>
      </c>
      <c r="H80" s="380"/>
      <c r="I80" s="353">
        <f t="shared" si="0"/>
        <v>50000</v>
      </c>
      <c r="J80" s="353">
        <f>J82</f>
        <v>50000</v>
      </c>
      <c r="K80" s="380"/>
      <c r="L80" s="230">
        <f t="shared" si="1"/>
        <v>50000</v>
      </c>
    </row>
    <row r="81" spans="1:12" s="234" customFormat="1" ht="14.25">
      <c r="A81" s="236" t="s">
        <v>474</v>
      </c>
      <c r="B81" s="228" t="s">
        <v>132</v>
      </c>
      <c r="C81" s="228" t="s">
        <v>34</v>
      </c>
      <c r="D81" s="228" t="s">
        <v>229</v>
      </c>
      <c r="E81" s="237" t="s">
        <v>475</v>
      </c>
      <c r="F81" s="270" t="s">
        <v>309</v>
      </c>
      <c r="G81" s="353">
        <f>G82</f>
        <v>50000</v>
      </c>
      <c r="H81" s="380"/>
      <c r="I81" s="353">
        <f t="shared" si="0"/>
        <v>50000</v>
      </c>
      <c r="J81" s="353">
        <f>J82</f>
        <v>50000</v>
      </c>
      <c r="K81" s="380"/>
      <c r="L81" s="230">
        <f t="shared" si="1"/>
        <v>50000</v>
      </c>
    </row>
    <row r="82" spans="1:12" s="234" customFormat="1" ht="15">
      <c r="A82" s="244" t="s">
        <v>95</v>
      </c>
      <c r="B82" s="239" t="s">
        <v>132</v>
      </c>
      <c r="C82" s="239" t="s">
        <v>34</v>
      </c>
      <c r="D82" s="239" t="s">
        <v>229</v>
      </c>
      <c r="E82" s="240" t="s">
        <v>476</v>
      </c>
      <c r="F82" s="271" t="s">
        <v>309</v>
      </c>
      <c r="G82" s="354">
        <f>G83</f>
        <v>50000</v>
      </c>
      <c r="H82" s="380"/>
      <c r="I82" s="354">
        <f t="shared" si="0"/>
        <v>50000</v>
      </c>
      <c r="J82" s="354">
        <f>J83</f>
        <v>50000</v>
      </c>
      <c r="K82" s="380"/>
      <c r="L82" s="242">
        <f t="shared" si="1"/>
        <v>50000</v>
      </c>
    </row>
    <row r="83" spans="1:12" ht="15">
      <c r="A83" s="243" t="s">
        <v>328</v>
      </c>
      <c r="B83" s="239" t="s">
        <v>132</v>
      </c>
      <c r="C83" s="239" t="s">
        <v>34</v>
      </c>
      <c r="D83" s="239" t="s">
        <v>229</v>
      </c>
      <c r="E83" s="240" t="s">
        <v>477</v>
      </c>
      <c r="F83" s="271" t="s">
        <v>309</v>
      </c>
      <c r="G83" s="354">
        <f>G84</f>
        <v>50000</v>
      </c>
      <c r="H83" s="381"/>
      <c r="I83" s="354">
        <f aca="true" t="shared" si="2" ref="I83:I190">G83+H83</f>
        <v>50000</v>
      </c>
      <c r="J83" s="354">
        <f>J84</f>
        <v>50000</v>
      </c>
      <c r="K83" s="381"/>
      <c r="L83" s="242">
        <f aca="true" t="shared" si="3" ref="L83:L190">J83+K83</f>
        <v>50000</v>
      </c>
    </row>
    <row r="84" spans="1:12" ht="15">
      <c r="A84" s="244" t="s">
        <v>76</v>
      </c>
      <c r="B84" s="239" t="s">
        <v>132</v>
      </c>
      <c r="C84" s="239" t="s">
        <v>34</v>
      </c>
      <c r="D84" s="239" t="s">
        <v>229</v>
      </c>
      <c r="E84" s="240" t="s">
        <v>477</v>
      </c>
      <c r="F84" s="271" t="s">
        <v>73</v>
      </c>
      <c r="G84" s="354">
        <v>50000</v>
      </c>
      <c r="H84" s="381"/>
      <c r="I84" s="354">
        <f t="shared" si="2"/>
        <v>50000</v>
      </c>
      <c r="J84" s="354">
        <v>50000</v>
      </c>
      <c r="K84" s="381"/>
      <c r="L84" s="242">
        <f t="shared" si="3"/>
        <v>50000</v>
      </c>
    </row>
    <row r="85" spans="1:12" s="234" customFormat="1" ht="14.25">
      <c r="A85" s="233" t="s">
        <v>252</v>
      </c>
      <c r="B85" s="228" t="s">
        <v>132</v>
      </c>
      <c r="C85" s="228" t="s">
        <v>34</v>
      </c>
      <c r="D85" s="228" t="s">
        <v>266</v>
      </c>
      <c r="E85" s="228"/>
      <c r="F85" s="229"/>
      <c r="G85" s="353">
        <f>G86+G102+G121+G127+G132+G142+G107+G112</f>
        <v>9140263</v>
      </c>
      <c r="H85" s="380"/>
      <c r="I85" s="353">
        <f t="shared" si="2"/>
        <v>9140263</v>
      </c>
      <c r="J85" s="353">
        <f>J86+J102+J121+J127+J132+J142+J107+J112</f>
        <v>9140263</v>
      </c>
      <c r="K85" s="380"/>
      <c r="L85" s="230">
        <f t="shared" si="3"/>
        <v>9140263</v>
      </c>
    </row>
    <row r="86" spans="1:12" s="234" customFormat="1" ht="42" customHeight="1">
      <c r="A86" s="233" t="s">
        <v>329</v>
      </c>
      <c r="B86" s="239" t="s">
        <v>132</v>
      </c>
      <c r="C86" s="228" t="s">
        <v>34</v>
      </c>
      <c r="D86" s="228" t="s">
        <v>266</v>
      </c>
      <c r="E86" s="228" t="s">
        <v>429</v>
      </c>
      <c r="F86" s="229"/>
      <c r="G86" s="353">
        <f>G96+G90+G87</f>
        <v>205400</v>
      </c>
      <c r="H86" s="380"/>
      <c r="I86" s="354">
        <f t="shared" si="2"/>
        <v>205400</v>
      </c>
      <c r="J86" s="353">
        <f>J96+J90+J87</f>
        <v>205400</v>
      </c>
      <c r="K86" s="380"/>
      <c r="L86" s="242">
        <f t="shared" si="3"/>
        <v>205400</v>
      </c>
    </row>
    <row r="87" spans="1:12" s="234" customFormat="1" ht="60.75" customHeight="1">
      <c r="A87" s="272" t="s">
        <v>317</v>
      </c>
      <c r="B87" s="239" t="s">
        <v>132</v>
      </c>
      <c r="C87" s="228" t="s">
        <v>34</v>
      </c>
      <c r="D87" s="228" t="s">
        <v>266</v>
      </c>
      <c r="E87" s="228" t="s">
        <v>478</v>
      </c>
      <c r="F87" s="229"/>
      <c r="G87" s="353">
        <f>G88</f>
        <v>30000</v>
      </c>
      <c r="H87" s="380"/>
      <c r="I87" s="354">
        <f t="shared" si="2"/>
        <v>30000</v>
      </c>
      <c r="J87" s="353">
        <f>J88</f>
        <v>30000</v>
      </c>
      <c r="K87" s="380"/>
      <c r="L87" s="242">
        <f t="shared" si="3"/>
        <v>30000</v>
      </c>
    </row>
    <row r="88" spans="1:12" ht="32.25" customHeight="1">
      <c r="A88" s="273" t="s">
        <v>479</v>
      </c>
      <c r="B88" s="239" t="s">
        <v>132</v>
      </c>
      <c r="C88" s="228" t="s">
        <v>34</v>
      </c>
      <c r="D88" s="228" t="s">
        <v>266</v>
      </c>
      <c r="E88" s="228" t="s">
        <v>480</v>
      </c>
      <c r="F88" s="229"/>
      <c r="G88" s="353">
        <f>G89</f>
        <v>30000</v>
      </c>
      <c r="H88" s="381"/>
      <c r="I88" s="354">
        <f t="shared" si="2"/>
        <v>30000</v>
      </c>
      <c r="J88" s="353">
        <f>J89</f>
        <v>30000</v>
      </c>
      <c r="K88" s="381"/>
      <c r="L88" s="242">
        <f t="shared" si="3"/>
        <v>30000</v>
      </c>
    </row>
    <row r="89" spans="1:12" ht="15.75" customHeight="1">
      <c r="A89" s="274" t="s">
        <v>481</v>
      </c>
      <c r="B89" s="239" t="s">
        <v>132</v>
      </c>
      <c r="C89" s="239" t="s">
        <v>34</v>
      </c>
      <c r="D89" s="239" t="s">
        <v>266</v>
      </c>
      <c r="E89" s="275" t="s">
        <v>482</v>
      </c>
      <c r="F89" s="229"/>
      <c r="G89" s="354">
        <v>30000</v>
      </c>
      <c r="H89" s="381"/>
      <c r="I89" s="354">
        <f t="shared" si="2"/>
        <v>30000</v>
      </c>
      <c r="J89" s="354">
        <v>30000</v>
      </c>
      <c r="K89" s="381"/>
      <c r="L89" s="242">
        <f t="shared" si="3"/>
        <v>30000</v>
      </c>
    </row>
    <row r="90" spans="1:12" ht="64.5">
      <c r="A90" s="248" t="s">
        <v>430</v>
      </c>
      <c r="B90" s="239" t="s">
        <v>132</v>
      </c>
      <c r="C90" s="249" t="s">
        <v>34</v>
      </c>
      <c r="D90" s="249" t="s">
        <v>266</v>
      </c>
      <c r="E90" s="249" t="s">
        <v>431</v>
      </c>
      <c r="F90" s="276"/>
      <c r="G90" s="355">
        <f>G91+G94</f>
        <v>60000</v>
      </c>
      <c r="H90" s="381"/>
      <c r="I90" s="354">
        <f t="shared" si="2"/>
        <v>60000</v>
      </c>
      <c r="J90" s="355">
        <f>J91+J94</f>
        <v>60000</v>
      </c>
      <c r="K90" s="381"/>
      <c r="L90" s="242">
        <f t="shared" si="3"/>
        <v>60000</v>
      </c>
    </row>
    <row r="91" spans="1:12" ht="45" customHeight="1" hidden="1">
      <c r="A91" s="254" t="s">
        <v>432</v>
      </c>
      <c r="B91" s="239" t="s">
        <v>132</v>
      </c>
      <c r="C91" s="239" t="s">
        <v>34</v>
      </c>
      <c r="D91" s="239" t="s">
        <v>266</v>
      </c>
      <c r="E91" s="239" t="s">
        <v>433</v>
      </c>
      <c r="F91" s="229"/>
      <c r="G91" s="354">
        <f>G93</f>
        <v>0</v>
      </c>
      <c r="H91" s="381"/>
      <c r="I91" s="354">
        <f t="shared" si="2"/>
        <v>0</v>
      </c>
      <c r="J91" s="354">
        <f>J93</f>
        <v>0</v>
      </c>
      <c r="K91" s="381"/>
      <c r="L91" s="242">
        <f t="shared" si="3"/>
        <v>0</v>
      </c>
    </row>
    <row r="92" spans="1:12" ht="76.5" hidden="1">
      <c r="A92" s="278" t="s">
        <v>483</v>
      </c>
      <c r="B92" s="239" t="s">
        <v>132</v>
      </c>
      <c r="C92" s="239" t="s">
        <v>34</v>
      </c>
      <c r="D92" s="239" t="s">
        <v>266</v>
      </c>
      <c r="E92" s="279" t="s">
        <v>484</v>
      </c>
      <c r="F92" s="229"/>
      <c r="G92" s="354">
        <f>G93</f>
        <v>0</v>
      </c>
      <c r="H92" s="381"/>
      <c r="I92" s="354">
        <f t="shared" si="2"/>
        <v>0</v>
      </c>
      <c r="J92" s="354">
        <f>J93</f>
        <v>0</v>
      </c>
      <c r="K92" s="381"/>
      <c r="L92" s="242">
        <f t="shared" si="3"/>
        <v>0</v>
      </c>
    </row>
    <row r="93" spans="1:12" ht="26.25" hidden="1">
      <c r="A93" s="244" t="s">
        <v>435</v>
      </c>
      <c r="B93" s="239" t="s">
        <v>132</v>
      </c>
      <c r="C93" s="239" t="s">
        <v>34</v>
      </c>
      <c r="D93" s="239" t="s">
        <v>266</v>
      </c>
      <c r="E93" s="279" t="s">
        <v>484</v>
      </c>
      <c r="F93" s="241" t="s">
        <v>261</v>
      </c>
      <c r="G93" s="354"/>
      <c r="H93" s="381"/>
      <c r="I93" s="354">
        <f t="shared" si="2"/>
        <v>0</v>
      </c>
      <c r="J93" s="354"/>
      <c r="K93" s="381"/>
      <c r="L93" s="242">
        <f t="shared" si="3"/>
        <v>0</v>
      </c>
    </row>
    <row r="94" spans="1:12" ht="25.5">
      <c r="A94" s="280" t="s">
        <v>485</v>
      </c>
      <c r="B94" s="239" t="s">
        <v>132</v>
      </c>
      <c r="C94" s="239" t="s">
        <v>34</v>
      </c>
      <c r="D94" s="239" t="s">
        <v>266</v>
      </c>
      <c r="E94" s="239" t="s">
        <v>486</v>
      </c>
      <c r="F94" s="241"/>
      <c r="G94" s="354">
        <f>G95</f>
        <v>60000</v>
      </c>
      <c r="H94" s="381"/>
      <c r="I94" s="354">
        <f t="shared" si="2"/>
        <v>60000</v>
      </c>
      <c r="J94" s="354">
        <f>J95</f>
        <v>60000</v>
      </c>
      <c r="K94" s="381"/>
      <c r="L94" s="242">
        <f t="shared" si="3"/>
        <v>60000</v>
      </c>
    </row>
    <row r="95" spans="1:12" ht="25.5">
      <c r="A95" s="274" t="s">
        <v>487</v>
      </c>
      <c r="B95" s="239" t="s">
        <v>132</v>
      </c>
      <c r="C95" s="239" t="s">
        <v>34</v>
      </c>
      <c r="D95" s="239" t="s">
        <v>266</v>
      </c>
      <c r="E95" s="275" t="s">
        <v>488</v>
      </c>
      <c r="F95" s="241"/>
      <c r="G95" s="354">
        <v>60000</v>
      </c>
      <c r="H95" s="381"/>
      <c r="I95" s="354">
        <f t="shared" si="2"/>
        <v>60000</v>
      </c>
      <c r="J95" s="354">
        <v>60000</v>
      </c>
      <c r="K95" s="381"/>
      <c r="L95" s="242">
        <f t="shared" si="3"/>
        <v>60000</v>
      </c>
    </row>
    <row r="96" spans="1:12" ht="51.75">
      <c r="A96" s="256" t="s">
        <v>489</v>
      </c>
      <c r="B96" s="239" t="s">
        <v>132</v>
      </c>
      <c r="C96" s="249" t="s">
        <v>34</v>
      </c>
      <c r="D96" s="249" t="s">
        <v>266</v>
      </c>
      <c r="E96" s="249" t="s">
        <v>437</v>
      </c>
      <c r="F96" s="257"/>
      <c r="G96" s="355">
        <f>G98+G100</f>
        <v>115400</v>
      </c>
      <c r="H96" s="381"/>
      <c r="I96" s="354">
        <f t="shared" si="2"/>
        <v>115400</v>
      </c>
      <c r="J96" s="355">
        <f>J98+J100</f>
        <v>115400</v>
      </c>
      <c r="K96" s="381"/>
      <c r="L96" s="242">
        <f t="shared" si="3"/>
        <v>115400</v>
      </c>
    </row>
    <row r="97" spans="1:12" ht="26.25">
      <c r="A97" s="235" t="s">
        <v>490</v>
      </c>
      <c r="B97" s="239" t="s">
        <v>132</v>
      </c>
      <c r="C97" s="228" t="s">
        <v>34</v>
      </c>
      <c r="D97" s="228" t="s">
        <v>266</v>
      </c>
      <c r="E97" s="228" t="s">
        <v>491</v>
      </c>
      <c r="F97" s="229"/>
      <c r="G97" s="353">
        <f>G98+G100</f>
        <v>115400</v>
      </c>
      <c r="H97" s="381"/>
      <c r="I97" s="354">
        <f t="shared" si="2"/>
        <v>115400</v>
      </c>
      <c r="J97" s="353">
        <f>J98+J100</f>
        <v>115400</v>
      </c>
      <c r="K97" s="381"/>
      <c r="L97" s="242">
        <f t="shared" si="3"/>
        <v>115400</v>
      </c>
    </row>
    <row r="98" spans="1:12" ht="26.25">
      <c r="A98" s="243" t="s">
        <v>330</v>
      </c>
      <c r="B98" s="239" t="s">
        <v>132</v>
      </c>
      <c r="C98" s="239" t="s">
        <v>34</v>
      </c>
      <c r="D98" s="239" t="s">
        <v>266</v>
      </c>
      <c r="E98" s="239" t="s">
        <v>492</v>
      </c>
      <c r="F98" s="241"/>
      <c r="G98" s="354">
        <f>G99</f>
        <v>112400</v>
      </c>
      <c r="H98" s="381"/>
      <c r="I98" s="354">
        <f t="shared" si="2"/>
        <v>112400</v>
      </c>
      <c r="J98" s="354">
        <f>J99</f>
        <v>112400</v>
      </c>
      <c r="K98" s="381"/>
      <c r="L98" s="242">
        <f t="shared" si="3"/>
        <v>112400</v>
      </c>
    </row>
    <row r="99" spans="1:12" ht="26.25">
      <c r="A99" s="244" t="s">
        <v>331</v>
      </c>
      <c r="B99" s="239" t="s">
        <v>132</v>
      </c>
      <c r="C99" s="239" t="s">
        <v>34</v>
      </c>
      <c r="D99" s="239" t="s">
        <v>266</v>
      </c>
      <c r="E99" s="239" t="s">
        <v>492</v>
      </c>
      <c r="F99" s="245" t="s">
        <v>332</v>
      </c>
      <c r="G99" s="354">
        <v>112400</v>
      </c>
      <c r="H99" s="381"/>
      <c r="I99" s="354">
        <f t="shared" si="2"/>
        <v>112400</v>
      </c>
      <c r="J99" s="354">
        <v>112400</v>
      </c>
      <c r="K99" s="381"/>
      <c r="L99" s="242">
        <f t="shared" si="3"/>
        <v>112400</v>
      </c>
    </row>
    <row r="100" spans="1:12" ht="15">
      <c r="A100" s="243" t="s">
        <v>493</v>
      </c>
      <c r="B100" s="239" t="s">
        <v>132</v>
      </c>
      <c r="C100" s="239" t="s">
        <v>34</v>
      </c>
      <c r="D100" s="239" t="s">
        <v>266</v>
      </c>
      <c r="E100" s="239" t="s">
        <v>494</v>
      </c>
      <c r="F100" s="245"/>
      <c r="G100" s="354">
        <f>G101</f>
        <v>3000</v>
      </c>
      <c r="H100" s="381"/>
      <c r="I100" s="354">
        <f t="shared" si="2"/>
        <v>3000</v>
      </c>
      <c r="J100" s="354">
        <f>J101</f>
        <v>3000</v>
      </c>
      <c r="K100" s="381"/>
      <c r="L100" s="242">
        <f t="shared" si="3"/>
        <v>3000</v>
      </c>
    </row>
    <row r="101" spans="1:12" ht="26.25">
      <c r="A101" s="244" t="s">
        <v>331</v>
      </c>
      <c r="B101" s="239" t="s">
        <v>132</v>
      </c>
      <c r="C101" s="239" t="s">
        <v>34</v>
      </c>
      <c r="D101" s="239" t="s">
        <v>266</v>
      </c>
      <c r="E101" s="239" t="s">
        <v>494</v>
      </c>
      <c r="F101" s="245" t="s">
        <v>332</v>
      </c>
      <c r="G101" s="354">
        <v>3000</v>
      </c>
      <c r="H101" s="381"/>
      <c r="I101" s="354">
        <f t="shared" si="2"/>
        <v>3000</v>
      </c>
      <c r="J101" s="354">
        <v>3000</v>
      </c>
      <c r="K101" s="381"/>
      <c r="L101" s="242">
        <f t="shared" si="3"/>
        <v>3000</v>
      </c>
    </row>
    <row r="102" spans="1:12" ht="42" customHeight="1">
      <c r="A102" s="281" t="s">
        <v>495</v>
      </c>
      <c r="B102" s="239" t="s">
        <v>132</v>
      </c>
      <c r="C102" s="228" t="s">
        <v>34</v>
      </c>
      <c r="D102" s="228" t="s">
        <v>266</v>
      </c>
      <c r="E102" s="228" t="s">
        <v>496</v>
      </c>
      <c r="F102" s="246"/>
      <c r="G102" s="353">
        <f>G103</f>
        <v>406001</v>
      </c>
      <c r="H102" s="381"/>
      <c r="I102" s="354">
        <f t="shared" si="2"/>
        <v>406001</v>
      </c>
      <c r="J102" s="353">
        <f>J103</f>
        <v>406001</v>
      </c>
      <c r="K102" s="381"/>
      <c r="L102" s="242">
        <f t="shared" si="3"/>
        <v>406001</v>
      </c>
    </row>
    <row r="103" spans="1:12" ht="54.75" customHeight="1">
      <c r="A103" s="282" t="s">
        <v>497</v>
      </c>
      <c r="B103" s="239" t="s">
        <v>132</v>
      </c>
      <c r="C103" s="249" t="s">
        <v>34</v>
      </c>
      <c r="D103" s="249" t="s">
        <v>266</v>
      </c>
      <c r="E103" s="249" t="s">
        <v>498</v>
      </c>
      <c r="F103" s="251"/>
      <c r="G103" s="355">
        <f>G104</f>
        <v>406001</v>
      </c>
      <c r="H103" s="381"/>
      <c r="I103" s="354">
        <f t="shared" si="2"/>
        <v>406001</v>
      </c>
      <c r="J103" s="355">
        <f>J104</f>
        <v>406001</v>
      </c>
      <c r="K103" s="381"/>
      <c r="L103" s="242">
        <f t="shared" si="3"/>
        <v>406001</v>
      </c>
    </row>
    <row r="104" spans="1:12" ht="25.5">
      <c r="A104" s="283" t="s">
        <v>499</v>
      </c>
      <c r="B104" s="239" t="s">
        <v>132</v>
      </c>
      <c r="C104" s="228" t="s">
        <v>34</v>
      </c>
      <c r="D104" s="228" t="s">
        <v>266</v>
      </c>
      <c r="E104" s="228" t="s">
        <v>500</v>
      </c>
      <c r="F104" s="246"/>
      <c r="G104" s="353">
        <f>G105</f>
        <v>406001</v>
      </c>
      <c r="H104" s="381"/>
      <c r="I104" s="354">
        <f t="shared" si="2"/>
        <v>406001</v>
      </c>
      <c r="J104" s="353">
        <f>J105</f>
        <v>406001</v>
      </c>
      <c r="K104" s="381"/>
      <c r="L104" s="242">
        <f t="shared" si="3"/>
        <v>406001</v>
      </c>
    </row>
    <row r="105" spans="1:12" ht="15">
      <c r="A105" s="284" t="s">
        <v>501</v>
      </c>
      <c r="B105" s="239" t="s">
        <v>132</v>
      </c>
      <c r="C105" s="239" t="s">
        <v>34</v>
      </c>
      <c r="D105" s="239" t="s">
        <v>266</v>
      </c>
      <c r="E105" s="239" t="s">
        <v>502</v>
      </c>
      <c r="F105" s="245"/>
      <c r="G105" s="354">
        <f>G106</f>
        <v>406001</v>
      </c>
      <c r="H105" s="381"/>
      <c r="I105" s="354">
        <f t="shared" si="2"/>
        <v>406001</v>
      </c>
      <c r="J105" s="354">
        <f>J106</f>
        <v>406001</v>
      </c>
      <c r="K105" s="381"/>
      <c r="L105" s="242">
        <f t="shared" si="3"/>
        <v>406001</v>
      </c>
    </row>
    <row r="106" spans="1:12" ht="25.5" customHeight="1">
      <c r="A106" s="244" t="s">
        <v>435</v>
      </c>
      <c r="B106" s="239" t="s">
        <v>132</v>
      </c>
      <c r="C106" s="239" t="s">
        <v>34</v>
      </c>
      <c r="D106" s="239" t="s">
        <v>266</v>
      </c>
      <c r="E106" s="239" t="s">
        <v>502</v>
      </c>
      <c r="F106" s="241" t="s">
        <v>261</v>
      </c>
      <c r="G106" s="354">
        <v>406001</v>
      </c>
      <c r="H106" s="381"/>
      <c r="I106" s="354">
        <f t="shared" si="2"/>
        <v>406001</v>
      </c>
      <c r="J106" s="354">
        <v>406001</v>
      </c>
      <c r="K106" s="381"/>
      <c r="L106" s="242">
        <f t="shared" si="3"/>
        <v>406001</v>
      </c>
    </row>
    <row r="107" spans="1:12" ht="51" hidden="1">
      <c r="A107" s="281" t="s">
        <v>503</v>
      </c>
      <c r="B107" s="239" t="s">
        <v>132</v>
      </c>
      <c r="C107" s="228" t="s">
        <v>34</v>
      </c>
      <c r="D107" s="228" t="s">
        <v>266</v>
      </c>
      <c r="E107" s="228" t="s">
        <v>504</v>
      </c>
      <c r="F107" s="229"/>
      <c r="G107" s="353">
        <f>G108</f>
        <v>0</v>
      </c>
      <c r="H107" s="381"/>
      <c r="I107" s="354">
        <f t="shared" si="2"/>
        <v>0</v>
      </c>
      <c r="J107" s="353">
        <f>J108</f>
        <v>0</v>
      </c>
      <c r="K107" s="381"/>
      <c r="L107" s="242">
        <f t="shared" si="3"/>
        <v>0</v>
      </c>
    </row>
    <row r="108" spans="1:12" ht="63.75" hidden="1">
      <c r="A108" s="282" t="s">
        <v>505</v>
      </c>
      <c r="B108" s="239" t="s">
        <v>132</v>
      </c>
      <c r="C108" s="239" t="s">
        <v>34</v>
      </c>
      <c r="D108" s="239" t="s">
        <v>266</v>
      </c>
      <c r="E108" s="239" t="s">
        <v>506</v>
      </c>
      <c r="F108" s="241"/>
      <c r="G108" s="354">
        <f>G109</f>
        <v>0</v>
      </c>
      <c r="H108" s="381"/>
      <c r="I108" s="354">
        <f t="shared" si="2"/>
        <v>0</v>
      </c>
      <c r="J108" s="354">
        <f>J109</f>
        <v>0</v>
      </c>
      <c r="K108" s="381"/>
      <c r="L108" s="242">
        <f t="shared" si="3"/>
        <v>0</v>
      </c>
    </row>
    <row r="109" spans="1:12" ht="25.5" hidden="1">
      <c r="A109" s="285" t="s">
        <v>507</v>
      </c>
      <c r="B109" s="239" t="s">
        <v>132</v>
      </c>
      <c r="C109" s="228" t="s">
        <v>34</v>
      </c>
      <c r="D109" s="228" t="s">
        <v>266</v>
      </c>
      <c r="E109" s="228" t="s">
        <v>508</v>
      </c>
      <c r="F109" s="229"/>
      <c r="G109" s="353">
        <f>G110</f>
        <v>0</v>
      </c>
      <c r="H109" s="381"/>
      <c r="I109" s="354">
        <f t="shared" si="2"/>
        <v>0</v>
      </c>
      <c r="J109" s="353">
        <f>J110</f>
        <v>0</v>
      </c>
      <c r="K109" s="381"/>
      <c r="L109" s="242">
        <f t="shared" si="3"/>
        <v>0</v>
      </c>
    </row>
    <row r="110" spans="1:12" ht="25.5" hidden="1">
      <c r="A110" s="247" t="s">
        <v>509</v>
      </c>
      <c r="B110" s="239" t="s">
        <v>132</v>
      </c>
      <c r="C110" s="239" t="s">
        <v>34</v>
      </c>
      <c r="D110" s="239" t="s">
        <v>266</v>
      </c>
      <c r="E110" s="239" t="s">
        <v>510</v>
      </c>
      <c r="F110" s="241"/>
      <c r="G110" s="354">
        <f>G111</f>
        <v>0</v>
      </c>
      <c r="H110" s="381"/>
      <c r="I110" s="354">
        <f t="shared" si="2"/>
        <v>0</v>
      </c>
      <c r="J110" s="354">
        <f>J111</f>
        <v>0</v>
      </c>
      <c r="K110" s="381"/>
      <c r="L110" s="242">
        <f t="shared" si="3"/>
        <v>0</v>
      </c>
    </row>
    <row r="111" spans="1:12" ht="26.25" hidden="1">
      <c r="A111" s="244" t="s">
        <v>435</v>
      </c>
      <c r="B111" s="239" t="s">
        <v>132</v>
      </c>
      <c r="C111" s="239" t="s">
        <v>34</v>
      </c>
      <c r="D111" s="239" t="s">
        <v>266</v>
      </c>
      <c r="E111" s="239" t="s">
        <v>510</v>
      </c>
      <c r="F111" s="241" t="s">
        <v>261</v>
      </c>
      <c r="G111" s="354"/>
      <c r="H111" s="381"/>
      <c r="I111" s="354">
        <f t="shared" si="2"/>
        <v>0</v>
      </c>
      <c r="J111" s="354"/>
      <c r="K111" s="381"/>
      <c r="L111" s="242">
        <f t="shared" si="3"/>
        <v>0</v>
      </c>
    </row>
    <row r="112" spans="1:12" ht="38.25">
      <c r="A112" s="286" t="s">
        <v>511</v>
      </c>
      <c r="B112" s="239" t="s">
        <v>132</v>
      </c>
      <c r="C112" s="228" t="s">
        <v>34</v>
      </c>
      <c r="D112" s="228" t="s">
        <v>266</v>
      </c>
      <c r="E112" s="287" t="s">
        <v>512</v>
      </c>
      <c r="F112" s="241"/>
      <c r="G112" s="354">
        <f>G113+G117</f>
        <v>115000</v>
      </c>
      <c r="H112" s="381"/>
      <c r="I112" s="354">
        <f t="shared" si="2"/>
        <v>115000</v>
      </c>
      <c r="J112" s="354">
        <f>J113+J117</f>
        <v>115000</v>
      </c>
      <c r="K112" s="381"/>
      <c r="L112" s="242">
        <f t="shared" si="3"/>
        <v>115000</v>
      </c>
    </row>
    <row r="113" spans="1:12" s="234" customFormat="1" ht="45" customHeight="1">
      <c r="A113" s="288" t="s">
        <v>513</v>
      </c>
      <c r="B113" s="228" t="s">
        <v>132</v>
      </c>
      <c r="C113" s="239" t="s">
        <v>34</v>
      </c>
      <c r="D113" s="239" t="s">
        <v>266</v>
      </c>
      <c r="E113" s="275" t="s">
        <v>514</v>
      </c>
      <c r="F113" s="241"/>
      <c r="G113" s="354">
        <f>G114</f>
        <v>15000</v>
      </c>
      <c r="H113" s="380"/>
      <c r="I113" s="354">
        <f t="shared" si="2"/>
        <v>15000</v>
      </c>
      <c r="J113" s="354">
        <f>J114</f>
        <v>15000</v>
      </c>
      <c r="K113" s="380"/>
      <c r="L113" s="242">
        <f t="shared" si="3"/>
        <v>15000</v>
      </c>
    </row>
    <row r="114" spans="1:12" s="234" customFormat="1" ht="25.5">
      <c r="A114" s="280" t="s">
        <v>515</v>
      </c>
      <c r="B114" s="228" t="s">
        <v>132</v>
      </c>
      <c r="C114" s="228" t="s">
        <v>34</v>
      </c>
      <c r="D114" s="228" t="s">
        <v>266</v>
      </c>
      <c r="E114" s="287" t="s">
        <v>516</v>
      </c>
      <c r="F114" s="229"/>
      <c r="G114" s="353">
        <f>G115</f>
        <v>15000</v>
      </c>
      <c r="H114" s="380"/>
      <c r="I114" s="354">
        <f t="shared" si="2"/>
        <v>15000</v>
      </c>
      <c r="J114" s="353">
        <f>J115</f>
        <v>15000</v>
      </c>
      <c r="K114" s="380"/>
      <c r="L114" s="242">
        <f t="shared" si="3"/>
        <v>15000</v>
      </c>
    </row>
    <row r="115" spans="1:12" s="234" customFormat="1" ht="26.25">
      <c r="A115" s="244" t="s">
        <v>517</v>
      </c>
      <c r="B115" s="239" t="s">
        <v>132</v>
      </c>
      <c r="C115" s="239" t="s">
        <v>34</v>
      </c>
      <c r="D115" s="239" t="s">
        <v>266</v>
      </c>
      <c r="E115" s="275" t="s">
        <v>518</v>
      </c>
      <c r="F115" s="229"/>
      <c r="G115" s="353">
        <f>G116</f>
        <v>15000</v>
      </c>
      <c r="H115" s="380"/>
      <c r="I115" s="354">
        <f t="shared" si="2"/>
        <v>15000</v>
      </c>
      <c r="J115" s="353">
        <f>J116</f>
        <v>15000</v>
      </c>
      <c r="K115" s="380"/>
      <c r="L115" s="242">
        <f t="shared" si="3"/>
        <v>15000</v>
      </c>
    </row>
    <row r="116" spans="1:12" s="234" customFormat="1" ht="26.25">
      <c r="A116" s="244" t="s">
        <v>435</v>
      </c>
      <c r="B116" s="239" t="s">
        <v>132</v>
      </c>
      <c r="C116" s="239" t="s">
        <v>34</v>
      </c>
      <c r="D116" s="239" t="s">
        <v>266</v>
      </c>
      <c r="E116" s="275" t="s">
        <v>516</v>
      </c>
      <c r="F116" s="241" t="s">
        <v>261</v>
      </c>
      <c r="G116" s="354">
        <v>15000</v>
      </c>
      <c r="H116" s="380"/>
      <c r="I116" s="354">
        <f t="shared" si="2"/>
        <v>15000</v>
      </c>
      <c r="J116" s="354">
        <v>15000</v>
      </c>
      <c r="K116" s="380"/>
      <c r="L116" s="242">
        <f t="shared" si="3"/>
        <v>15000</v>
      </c>
    </row>
    <row r="117" spans="1:12" s="234" customFormat="1" ht="63.75">
      <c r="A117" s="288" t="s">
        <v>519</v>
      </c>
      <c r="B117" s="239" t="s">
        <v>132</v>
      </c>
      <c r="C117" s="239" t="s">
        <v>34</v>
      </c>
      <c r="D117" s="239" t="s">
        <v>266</v>
      </c>
      <c r="E117" s="275" t="s">
        <v>520</v>
      </c>
      <c r="F117" s="241"/>
      <c r="G117" s="354">
        <f>G118</f>
        <v>100000</v>
      </c>
      <c r="H117" s="380"/>
      <c r="I117" s="354">
        <f t="shared" si="2"/>
        <v>100000</v>
      </c>
      <c r="J117" s="354">
        <f>J118</f>
        <v>100000</v>
      </c>
      <c r="K117" s="380"/>
      <c r="L117" s="242">
        <f t="shared" si="3"/>
        <v>100000</v>
      </c>
    </row>
    <row r="118" spans="1:12" s="234" customFormat="1" ht="15">
      <c r="A118" s="280" t="s">
        <v>521</v>
      </c>
      <c r="B118" s="239" t="s">
        <v>132</v>
      </c>
      <c r="C118" s="239" t="s">
        <v>34</v>
      </c>
      <c r="D118" s="239" t="s">
        <v>266</v>
      </c>
      <c r="E118" s="275" t="s">
        <v>522</v>
      </c>
      <c r="F118" s="241"/>
      <c r="G118" s="354">
        <f>G119</f>
        <v>100000</v>
      </c>
      <c r="H118" s="380"/>
      <c r="I118" s="354">
        <f t="shared" si="2"/>
        <v>100000</v>
      </c>
      <c r="J118" s="354">
        <f>J119</f>
        <v>100000</v>
      </c>
      <c r="K118" s="380"/>
      <c r="L118" s="242">
        <f t="shared" si="3"/>
        <v>100000</v>
      </c>
    </row>
    <row r="119" spans="1:12" ht="26.25" customHeight="1">
      <c r="A119" s="278" t="s">
        <v>333</v>
      </c>
      <c r="B119" s="239" t="s">
        <v>132</v>
      </c>
      <c r="C119" s="239" t="s">
        <v>34</v>
      </c>
      <c r="D119" s="239" t="s">
        <v>266</v>
      </c>
      <c r="E119" s="275" t="s">
        <v>523</v>
      </c>
      <c r="F119" s="241"/>
      <c r="G119" s="354">
        <f>G120</f>
        <v>100000</v>
      </c>
      <c r="H119" s="381"/>
      <c r="I119" s="354">
        <f t="shared" si="2"/>
        <v>100000</v>
      </c>
      <c r="J119" s="354">
        <f>J120</f>
        <v>100000</v>
      </c>
      <c r="K119" s="381"/>
      <c r="L119" s="242">
        <f t="shared" si="3"/>
        <v>100000</v>
      </c>
    </row>
    <row r="120" spans="1:12" s="234" customFormat="1" ht="30" customHeight="1">
      <c r="A120" s="244" t="s">
        <v>435</v>
      </c>
      <c r="B120" s="228" t="s">
        <v>132</v>
      </c>
      <c r="C120" s="239" t="s">
        <v>34</v>
      </c>
      <c r="D120" s="239" t="s">
        <v>266</v>
      </c>
      <c r="E120" s="275" t="s">
        <v>522</v>
      </c>
      <c r="F120" s="241" t="s">
        <v>261</v>
      </c>
      <c r="G120" s="354">
        <v>100000</v>
      </c>
      <c r="H120" s="380"/>
      <c r="I120" s="354">
        <f t="shared" si="2"/>
        <v>100000</v>
      </c>
      <c r="J120" s="354">
        <v>100000</v>
      </c>
      <c r="K120" s="380"/>
      <c r="L120" s="242">
        <f t="shared" si="3"/>
        <v>100000</v>
      </c>
    </row>
    <row r="121" spans="1:12" ht="49.5" customHeight="1">
      <c r="A121" s="236" t="s">
        <v>854</v>
      </c>
      <c r="B121" s="239" t="s">
        <v>132</v>
      </c>
      <c r="C121" s="228" t="s">
        <v>34</v>
      </c>
      <c r="D121" s="228" t="s">
        <v>266</v>
      </c>
      <c r="E121" s="287" t="s">
        <v>525</v>
      </c>
      <c r="F121" s="289"/>
      <c r="G121" s="353">
        <f>G122</f>
        <v>1314862</v>
      </c>
      <c r="H121" s="381"/>
      <c r="I121" s="354">
        <f t="shared" si="2"/>
        <v>1314862</v>
      </c>
      <c r="J121" s="353">
        <f>J122</f>
        <v>1314862</v>
      </c>
      <c r="K121" s="381"/>
      <c r="L121" s="242">
        <f t="shared" si="3"/>
        <v>1314862</v>
      </c>
    </row>
    <row r="122" spans="1:12" ht="71.25" customHeight="1">
      <c r="A122" s="248" t="s">
        <v>526</v>
      </c>
      <c r="B122" s="239" t="s">
        <v>132</v>
      </c>
      <c r="C122" s="249" t="s">
        <v>34</v>
      </c>
      <c r="D122" s="249" t="s">
        <v>266</v>
      </c>
      <c r="E122" s="290" t="s">
        <v>527</v>
      </c>
      <c r="F122" s="291"/>
      <c r="G122" s="355">
        <f>G124</f>
        <v>1314862</v>
      </c>
      <c r="H122" s="381"/>
      <c r="I122" s="354">
        <f t="shared" si="2"/>
        <v>1314862</v>
      </c>
      <c r="J122" s="355">
        <f>J124</f>
        <v>1314862</v>
      </c>
      <c r="K122" s="381"/>
      <c r="L122" s="242">
        <f t="shared" si="3"/>
        <v>1314862</v>
      </c>
    </row>
    <row r="123" spans="1:12" ht="67.5" customHeight="1">
      <c r="A123" s="357" t="s">
        <v>528</v>
      </c>
      <c r="B123" s="239" t="s">
        <v>132</v>
      </c>
      <c r="C123" s="228" t="s">
        <v>34</v>
      </c>
      <c r="D123" s="228" t="s">
        <v>266</v>
      </c>
      <c r="E123" s="287" t="s">
        <v>529</v>
      </c>
      <c r="F123" s="289"/>
      <c r="G123" s="353">
        <f>G124</f>
        <v>1314862</v>
      </c>
      <c r="H123" s="381"/>
      <c r="I123" s="354">
        <f t="shared" si="2"/>
        <v>1314862</v>
      </c>
      <c r="J123" s="353">
        <f>J124</f>
        <v>1314862</v>
      </c>
      <c r="K123" s="381"/>
      <c r="L123" s="242">
        <f t="shared" si="3"/>
        <v>1314862</v>
      </c>
    </row>
    <row r="124" spans="1:12" ht="73.5" customHeight="1">
      <c r="A124" s="243" t="s">
        <v>530</v>
      </c>
      <c r="B124" s="239" t="s">
        <v>132</v>
      </c>
      <c r="C124" s="239" t="s">
        <v>34</v>
      </c>
      <c r="D124" s="239" t="s">
        <v>266</v>
      </c>
      <c r="E124" s="275" t="s">
        <v>531</v>
      </c>
      <c r="F124" s="293"/>
      <c r="G124" s="354">
        <f>G125+G126</f>
        <v>1314862</v>
      </c>
      <c r="H124" s="381"/>
      <c r="I124" s="354">
        <f t="shared" si="2"/>
        <v>1314862</v>
      </c>
      <c r="J124" s="354">
        <f>J125+J126</f>
        <v>1314862</v>
      </c>
      <c r="K124" s="381"/>
      <c r="L124" s="242">
        <f t="shared" si="3"/>
        <v>1314862</v>
      </c>
    </row>
    <row r="125" spans="1:12" s="234" customFormat="1" ht="45.75" customHeight="1">
      <c r="A125" s="244" t="s">
        <v>311</v>
      </c>
      <c r="B125" s="228" t="s">
        <v>132</v>
      </c>
      <c r="C125" s="239" t="s">
        <v>34</v>
      </c>
      <c r="D125" s="239" t="s">
        <v>266</v>
      </c>
      <c r="E125" s="275" t="s">
        <v>531</v>
      </c>
      <c r="F125" s="293" t="s">
        <v>75</v>
      </c>
      <c r="G125" s="354">
        <f>657600+198589</f>
        <v>856189</v>
      </c>
      <c r="H125" s="380"/>
      <c r="I125" s="354">
        <f t="shared" si="2"/>
        <v>856189</v>
      </c>
      <c r="J125" s="354">
        <f>657600+198589</f>
        <v>856189</v>
      </c>
      <c r="K125" s="380"/>
      <c r="L125" s="242">
        <f t="shared" si="3"/>
        <v>856189</v>
      </c>
    </row>
    <row r="126" spans="1:12" ht="33" customHeight="1">
      <c r="A126" s="244" t="s">
        <v>435</v>
      </c>
      <c r="B126" s="239" t="s">
        <v>132</v>
      </c>
      <c r="C126" s="239" t="s">
        <v>34</v>
      </c>
      <c r="D126" s="239" t="s">
        <v>266</v>
      </c>
      <c r="E126" s="275" t="s">
        <v>531</v>
      </c>
      <c r="F126" s="293" t="s">
        <v>261</v>
      </c>
      <c r="G126" s="354">
        <f>611564-152891</f>
        <v>458673</v>
      </c>
      <c r="H126" s="381"/>
      <c r="I126" s="354">
        <f t="shared" si="2"/>
        <v>458673</v>
      </c>
      <c r="J126" s="354">
        <f>611564-152891</f>
        <v>458673</v>
      </c>
      <c r="K126" s="381"/>
      <c r="L126" s="242">
        <f t="shared" si="3"/>
        <v>458673</v>
      </c>
    </row>
    <row r="127" spans="1:12" s="234" customFormat="1" ht="26.25">
      <c r="A127" s="236" t="s">
        <v>96</v>
      </c>
      <c r="B127" s="228" t="s">
        <v>132</v>
      </c>
      <c r="C127" s="228" t="s">
        <v>34</v>
      </c>
      <c r="D127" s="228" t="s">
        <v>266</v>
      </c>
      <c r="E127" s="237" t="s">
        <v>532</v>
      </c>
      <c r="F127" s="289"/>
      <c r="G127" s="353">
        <f>G128</f>
        <v>110000</v>
      </c>
      <c r="H127" s="380"/>
      <c r="I127" s="354">
        <f t="shared" si="2"/>
        <v>110000</v>
      </c>
      <c r="J127" s="353">
        <f>J128</f>
        <v>110000</v>
      </c>
      <c r="K127" s="380"/>
      <c r="L127" s="242">
        <f t="shared" si="3"/>
        <v>110000</v>
      </c>
    </row>
    <row r="128" spans="1:12" ht="21.75" customHeight="1">
      <c r="A128" s="244" t="s">
        <v>533</v>
      </c>
      <c r="B128" s="239" t="s">
        <v>132</v>
      </c>
      <c r="C128" s="239" t="s">
        <v>34</v>
      </c>
      <c r="D128" s="239" t="s">
        <v>266</v>
      </c>
      <c r="E128" s="240" t="s">
        <v>534</v>
      </c>
      <c r="F128" s="293"/>
      <c r="G128" s="354">
        <f>G129</f>
        <v>110000</v>
      </c>
      <c r="H128" s="381"/>
      <c r="I128" s="354">
        <f t="shared" si="2"/>
        <v>110000</v>
      </c>
      <c r="J128" s="354">
        <f>J129</f>
        <v>110000</v>
      </c>
      <c r="K128" s="381"/>
      <c r="L128" s="242">
        <f t="shared" si="3"/>
        <v>110000</v>
      </c>
    </row>
    <row r="129" spans="1:12" ht="30" customHeight="1">
      <c r="A129" s="238" t="s">
        <v>333</v>
      </c>
      <c r="B129" s="239" t="s">
        <v>132</v>
      </c>
      <c r="C129" s="239" t="s">
        <v>34</v>
      </c>
      <c r="D129" s="239" t="s">
        <v>266</v>
      </c>
      <c r="E129" s="240" t="s">
        <v>535</v>
      </c>
      <c r="F129" s="293"/>
      <c r="G129" s="354">
        <f>G130+G131</f>
        <v>110000</v>
      </c>
      <c r="H129" s="381"/>
      <c r="I129" s="354">
        <f t="shared" si="2"/>
        <v>110000</v>
      </c>
      <c r="J129" s="354">
        <f>J130+J131</f>
        <v>110000</v>
      </c>
      <c r="K129" s="381"/>
      <c r="L129" s="242">
        <f t="shared" si="3"/>
        <v>110000</v>
      </c>
    </row>
    <row r="130" spans="1:12" s="234" customFormat="1" ht="30" customHeight="1">
      <c r="A130" s="244" t="s">
        <v>435</v>
      </c>
      <c r="B130" s="228" t="s">
        <v>132</v>
      </c>
      <c r="C130" s="239" t="s">
        <v>34</v>
      </c>
      <c r="D130" s="239" t="s">
        <v>266</v>
      </c>
      <c r="E130" s="240" t="s">
        <v>535</v>
      </c>
      <c r="F130" s="293" t="s">
        <v>261</v>
      </c>
      <c r="G130" s="354">
        <f>8000+50000</f>
        <v>58000</v>
      </c>
      <c r="H130" s="380"/>
      <c r="I130" s="354">
        <f t="shared" si="2"/>
        <v>58000</v>
      </c>
      <c r="J130" s="354">
        <f>8000+50000</f>
        <v>58000</v>
      </c>
      <c r="K130" s="380"/>
      <c r="L130" s="242">
        <f t="shared" si="3"/>
        <v>58000</v>
      </c>
    </row>
    <row r="131" spans="1:12" ht="20.25" customHeight="1">
      <c r="A131" s="247" t="s">
        <v>76</v>
      </c>
      <c r="B131" s="239" t="s">
        <v>132</v>
      </c>
      <c r="C131" s="239" t="s">
        <v>34</v>
      </c>
      <c r="D131" s="239" t="s">
        <v>266</v>
      </c>
      <c r="E131" s="240" t="s">
        <v>535</v>
      </c>
      <c r="F131" s="293" t="s">
        <v>73</v>
      </c>
      <c r="G131" s="354">
        <f>52000</f>
        <v>52000</v>
      </c>
      <c r="H131" s="381"/>
      <c r="I131" s="354">
        <f t="shared" si="2"/>
        <v>52000</v>
      </c>
      <c r="J131" s="354">
        <f>52000</f>
        <v>52000</v>
      </c>
      <c r="K131" s="381"/>
      <c r="L131" s="242">
        <f t="shared" si="3"/>
        <v>52000</v>
      </c>
    </row>
    <row r="132" spans="1:12" s="234" customFormat="1" ht="21.75" customHeight="1">
      <c r="A132" s="233" t="s">
        <v>323</v>
      </c>
      <c r="B132" s="228" t="s">
        <v>132</v>
      </c>
      <c r="C132" s="294" t="s">
        <v>34</v>
      </c>
      <c r="D132" s="228" t="s">
        <v>266</v>
      </c>
      <c r="E132" s="267" t="s">
        <v>460</v>
      </c>
      <c r="F132" s="246"/>
      <c r="G132" s="353">
        <f>G133</f>
        <v>6989000</v>
      </c>
      <c r="H132" s="380"/>
      <c r="I132" s="354">
        <f t="shared" si="2"/>
        <v>6989000</v>
      </c>
      <c r="J132" s="353">
        <f>J133</f>
        <v>6989000</v>
      </c>
      <c r="K132" s="380"/>
      <c r="L132" s="242">
        <f t="shared" si="3"/>
        <v>6989000</v>
      </c>
    </row>
    <row r="133" spans="1:12" ht="30" customHeight="1">
      <c r="A133" s="238" t="s">
        <v>324</v>
      </c>
      <c r="B133" s="239" t="s">
        <v>132</v>
      </c>
      <c r="C133" s="239" t="s">
        <v>34</v>
      </c>
      <c r="D133" s="239" t="s">
        <v>266</v>
      </c>
      <c r="E133" s="239" t="s">
        <v>465</v>
      </c>
      <c r="F133" s="241"/>
      <c r="G133" s="354">
        <f>G134+G138+G140</f>
        <v>6989000</v>
      </c>
      <c r="H133" s="381"/>
      <c r="I133" s="354">
        <f t="shared" si="2"/>
        <v>6989000</v>
      </c>
      <c r="J133" s="354">
        <f>J134+J138+J140</f>
        <v>6989000</v>
      </c>
      <c r="K133" s="381"/>
      <c r="L133" s="242">
        <f t="shared" si="3"/>
        <v>6989000</v>
      </c>
    </row>
    <row r="134" spans="1:12" ht="24.75" customHeight="1">
      <c r="A134" s="247" t="s">
        <v>334</v>
      </c>
      <c r="B134" s="239" t="s">
        <v>132</v>
      </c>
      <c r="C134" s="239" t="s">
        <v>34</v>
      </c>
      <c r="D134" s="239" t="s">
        <v>266</v>
      </c>
      <c r="E134" s="239" t="s">
        <v>536</v>
      </c>
      <c r="F134" s="241"/>
      <c r="G134" s="354">
        <f>G135+G136+G137</f>
        <v>6419500</v>
      </c>
      <c r="H134" s="381"/>
      <c r="I134" s="354">
        <f t="shared" si="2"/>
        <v>6419500</v>
      </c>
      <c r="J134" s="354">
        <f>J135+J136+J137</f>
        <v>6419500</v>
      </c>
      <c r="K134" s="381"/>
      <c r="L134" s="242">
        <f t="shared" si="3"/>
        <v>6419500</v>
      </c>
    </row>
    <row r="135" spans="1:12" ht="47.25" customHeight="1">
      <c r="A135" s="244" t="s">
        <v>311</v>
      </c>
      <c r="B135" s="228" t="s">
        <v>132</v>
      </c>
      <c r="C135" s="239" t="s">
        <v>34</v>
      </c>
      <c r="D135" s="239" t="s">
        <v>266</v>
      </c>
      <c r="E135" s="239" t="s">
        <v>536</v>
      </c>
      <c r="F135" s="245" t="s">
        <v>75</v>
      </c>
      <c r="G135" s="354">
        <f>3542000+1069000+4400+2100</f>
        <v>4617500</v>
      </c>
      <c r="H135" s="381"/>
      <c r="I135" s="354">
        <f t="shared" si="2"/>
        <v>4617500</v>
      </c>
      <c r="J135" s="354">
        <f>3542000+1069000+4400+2100</f>
        <v>4617500</v>
      </c>
      <c r="K135" s="381"/>
      <c r="L135" s="242">
        <f t="shared" si="3"/>
        <v>4617500</v>
      </c>
    </row>
    <row r="136" spans="1:12" ht="30" customHeight="1">
      <c r="A136" s="244" t="s">
        <v>435</v>
      </c>
      <c r="B136" s="239" t="s">
        <v>132</v>
      </c>
      <c r="C136" s="239" t="s">
        <v>34</v>
      </c>
      <c r="D136" s="239" t="s">
        <v>266</v>
      </c>
      <c r="E136" s="239" t="s">
        <v>536</v>
      </c>
      <c r="F136" s="245" t="s">
        <v>261</v>
      </c>
      <c r="G136" s="354">
        <f>2400+86100+70000+123000+600000+850000</f>
        <v>1731500</v>
      </c>
      <c r="H136" s="381"/>
      <c r="I136" s="354">
        <f t="shared" si="2"/>
        <v>1731500</v>
      </c>
      <c r="J136" s="354">
        <f>2400+86100+70000+123000+600000+850000</f>
        <v>1731500</v>
      </c>
      <c r="K136" s="381"/>
      <c r="L136" s="242">
        <f t="shared" si="3"/>
        <v>1731500</v>
      </c>
    </row>
    <row r="137" spans="1:12" ht="18" customHeight="1">
      <c r="A137" s="247" t="s">
        <v>76</v>
      </c>
      <c r="B137" s="228" t="s">
        <v>132</v>
      </c>
      <c r="C137" s="239" t="s">
        <v>34</v>
      </c>
      <c r="D137" s="239" t="s">
        <v>266</v>
      </c>
      <c r="E137" s="239" t="s">
        <v>536</v>
      </c>
      <c r="F137" s="245" t="s">
        <v>73</v>
      </c>
      <c r="G137" s="354">
        <f>18500+2000+50000</f>
        <v>70500</v>
      </c>
      <c r="H137" s="381"/>
      <c r="I137" s="354">
        <f t="shared" si="2"/>
        <v>70500</v>
      </c>
      <c r="J137" s="354">
        <f>18500+2000+50000</f>
        <v>70500</v>
      </c>
      <c r="K137" s="381"/>
      <c r="L137" s="242">
        <f t="shared" si="3"/>
        <v>70500</v>
      </c>
    </row>
    <row r="138" spans="1:12" ht="30" customHeight="1">
      <c r="A138" s="284" t="s">
        <v>537</v>
      </c>
      <c r="B138" s="239" t="s">
        <v>132</v>
      </c>
      <c r="C138" s="239" t="s">
        <v>34</v>
      </c>
      <c r="D138" s="239" t="s">
        <v>266</v>
      </c>
      <c r="E138" s="239" t="s">
        <v>538</v>
      </c>
      <c r="F138" s="245"/>
      <c r="G138" s="354">
        <f>G139</f>
        <v>100000</v>
      </c>
      <c r="H138" s="381"/>
      <c r="I138" s="354">
        <f t="shared" si="2"/>
        <v>100000</v>
      </c>
      <c r="J138" s="354">
        <f>J139</f>
        <v>100000</v>
      </c>
      <c r="K138" s="381"/>
      <c r="L138" s="242">
        <f t="shared" si="3"/>
        <v>100000</v>
      </c>
    </row>
    <row r="139" spans="1:12" ht="30" customHeight="1">
      <c r="A139" s="244" t="s">
        <v>435</v>
      </c>
      <c r="B139" s="239" t="s">
        <v>132</v>
      </c>
      <c r="C139" s="239" t="s">
        <v>34</v>
      </c>
      <c r="D139" s="239" t="s">
        <v>266</v>
      </c>
      <c r="E139" s="239" t="s">
        <v>538</v>
      </c>
      <c r="F139" s="245" t="s">
        <v>261</v>
      </c>
      <c r="G139" s="354">
        <v>100000</v>
      </c>
      <c r="H139" s="381"/>
      <c r="I139" s="354">
        <f t="shared" si="2"/>
        <v>100000</v>
      </c>
      <c r="J139" s="354">
        <v>100000</v>
      </c>
      <c r="K139" s="381"/>
      <c r="L139" s="242">
        <f t="shared" si="3"/>
        <v>100000</v>
      </c>
    </row>
    <row r="140" spans="1:12" ht="30" customHeight="1">
      <c r="A140" s="244" t="s">
        <v>539</v>
      </c>
      <c r="B140" s="239" t="s">
        <v>132</v>
      </c>
      <c r="C140" s="239" t="s">
        <v>34</v>
      </c>
      <c r="D140" s="239" t="s">
        <v>266</v>
      </c>
      <c r="E140" s="239" t="s">
        <v>540</v>
      </c>
      <c r="F140" s="245"/>
      <c r="G140" s="354">
        <f>G141</f>
        <v>469500</v>
      </c>
      <c r="H140" s="381"/>
      <c r="I140" s="354">
        <f t="shared" si="2"/>
        <v>469500</v>
      </c>
      <c r="J140" s="354">
        <f>J141</f>
        <v>469500</v>
      </c>
      <c r="K140" s="381"/>
      <c r="L140" s="242">
        <f t="shared" si="3"/>
        <v>469500</v>
      </c>
    </row>
    <row r="141" spans="1:12" ht="22.5" customHeight="1">
      <c r="A141" s="244" t="s">
        <v>90</v>
      </c>
      <c r="B141" s="239" t="s">
        <v>132</v>
      </c>
      <c r="C141" s="239" t="s">
        <v>34</v>
      </c>
      <c r="D141" s="239" t="s">
        <v>266</v>
      </c>
      <c r="E141" s="239" t="s">
        <v>540</v>
      </c>
      <c r="F141" s="245" t="s">
        <v>97</v>
      </c>
      <c r="G141" s="354">
        <v>469500</v>
      </c>
      <c r="H141" s="381"/>
      <c r="I141" s="354">
        <f t="shared" si="2"/>
        <v>469500</v>
      </c>
      <c r="J141" s="354">
        <v>469500</v>
      </c>
      <c r="K141" s="381"/>
      <c r="L141" s="242">
        <f t="shared" si="3"/>
        <v>469500</v>
      </c>
    </row>
    <row r="142" spans="1:12" ht="30" customHeight="1" hidden="1">
      <c r="A142" s="233" t="s">
        <v>541</v>
      </c>
      <c r="B142" s="239"/>
      <c r="C142" s="294" t="s">
        <v>34</v>
      </c>
      <c r="D142" s="228" t="s">
        <v>266</v>
      </c>
      <c r="E142" s="267" t="s">
        <v>542</v>
      </c>
      <c r="F142" s="246"/>
      <c r="G142" s="353">
        <f>G143</f>
        <v>0</v>
      </c>
      <c r="H142" s="381"/>
      <c r="I142" s="354">
        <f t="shared" si="2"/>
        <v>0</v>
      </c>
      <c r="J142" s="353">
        <f>J143</f>
        <v>0</v>
      </c>
      <c r="K142" s="381"/>
      <c r="L142" s="242">
        <f t="shared" si="3"/>
        <v>0</v>
      </c>
    </row>
    <row r="143" spans="1:12" ht="30" customHeight="1" hidden="1">
      <c r="A143" s="244" t="s">
        <v>95</v>
      </c>
      <c r="B143" s="239"/>
      <c r="C143" s="295" t="s">
        <v>34</v>
      </c>
      <c r="D143" s="239" t="s">
        <v>266</v>
      </c>
      <c r="E143" s="269" t="s">
        <v>543</v>
      </c>
      <c r="F143" s="245"/>
      <c r="G143" s="354">
        <f>G144</f>
        <v>0</v>
      </c>
      <c r="H143" s="381"/>
      <c r="I143" s="354">
        <f t="shared" si="2"/>
        <v>0</v>
      </c>
      <c r="J143" s="354">
        <f>J144</f>
        <v>0</v>
      </c>
      <c r="K143" s="381"/>
      <c r="L143" s="242">
        <f t="shared" si="3"/>
        <v>0</v>
      </c>
    </row>
    <row r="144" spans="1:12" ht="30" customHeight="1" hidden="1">
      <c r="A144" s="244" t="s">
        <v>544</v>
      </c>
      <c r="B144" s="239"/>
      <c r="C144" s="295" t="s">
        <v>34</v>
      </c>
      <c r="D144" s="239" t="s">
        <v>266</v>
      </c>
      <c r="E144" s="269" t="s">
        <v>545</v>
      </c>
      <c r="F144" s="245"/>
      <c r="G144" s="354">
        <f>G145</f>
        <v>0</v>
      </c>
      <c r="H144" s="381"/>
      <c r="I144" s="354">
        <f t="shared" si="2"/>
        <v>0</v>
      </c>
      <c r="J144" s="354">
        <f>J145</f>
        <v>0</v>
      </c>
      <c r="K144" s="381"/>
      <c r="L144" s="242">
        <f t="shared" si="3"/>
        <v>0</v>
      </c>
    </row>
    <row r="145" spans="1:12" ht="30" customHeight="1" hidden="1">
      <c r="A145" s="296" t="s">
        <v>103</v>
      </c>
      <c r="B145" s="239" t="s">
        <v>132</v>
      </c>
      <c r="C145" s="295" t="s">
        <v>34</v>
      </c>
      <c r="D145" s="239" t="s">
        <v>266</v>
      </c>
      <c r="E145" s="269" t="s">
        <v>545</v>
      </c>
      <c r="F145" s="245" t="s">
        <v>104</v>
      </c>
      <c r="G145" s="354"/>
      <c r="H145" s="381"/>
      <c r="I145" s="354">
        <f t="shared" si="2"/>
        <v>0</v>
      </c>
      <c r="J145" s="354"/>
      <c r="K145" s="381"/>
      <c r="L145" s="242">
        <f t="shared" si="3"/>
        <v>0</v>
      </c>
    </row>
    <row r="146" spans="1:12" ht="30" customHeight="1">
      <c r="A146" s="297" t="s">
        <v>546</v>
      </c>
      <c r="B146" s="239" t="s">
        <v>132</v>
      </c>
      <c r="C146" s="228" t="s">
        <v>315</v>
      </c>
      <c r="D146" s="228" t="s">
        <v>547</v>
      </c>
      <c r="E146" s="267"/>
      <c r="F146" s="246"/>
      <c r="G146" s="353">
        <f>G147</f>
        <v>150000</v>
      </c>
      <c r="H146" s="381"/>
      <c r="I146" s="354">
        <f t="shared" si="2"/>
        <v>150000</v>
      </c>
      <c r="J146" s="353">
        <f>J147</f>
        <v>650000</v>
      </c>
      <c r="K146" s="381"/>
      <c r="L146" s="242">
        <f t="shared" si="3"/>
        <v>650000</v>
      </c>
    </row>
    <row r="147" spans="1:12" ht="45.75" customHeight="1">
      <c r="A147" s="260" t="s">
        <v>548</v>
      </c>
      <c r="B147" s="228" t="s">
        <v>132</v>
      </c>
      <c r="C147" s="228" t="s">
        <v>315</v>
      </c>
      <c r="D147" s="228" t="s">
        <v>106</v>
      </c>
      <c r="E147" s="269"/>
      <c r="F147" s="245"/>
      <c r="G147" s="354">
        <f>G148</f>
        <v>150000</v>
      </c>
      <c r="H147" s="381"/>
      <c r="I147" s="354">
        <f t="shared" si="2"/>
        <v>150000</v>
      </c>
      <c r="J147" s="354">
        <f>J148</f>
        <v>650000</v>
      </c>
      <c r="K147" s="381"/>
      <c r="L147" s="242">
        <f t="shared" si="3"/>
        <v>650000</v>
      </c>
    </row>
    <row r="148" spans="1:12" ht="54.75" customHeight="1">
      <c r="A148" s="258" t="s">
        <v>549</v>
      </c>
      <c r="B148" s="239" t="s">
        <v>132</v>
      </c>
      <c r="C148" s="228" t="s">
        <v>315</v>
      </c>
      <c r="D148" s="228" t="s">
        <v>106</v>
      </c>
      <c r="E148" s="298" t="s">
        <v>550</v>
      </c>
      <c r="F148" s="245"/>
      <c r="G148" s="354">
        <f>G149</f>
        <v>150000</v>
      </c>
      <c r="H148" s="381"/>
      <c r="I148" s="354">
        <f t="shared" si="2"/>
        <v>150000</v>
      </c>
      <c r="J148" s="354">
        <f>J149</f>
        <v>650000</v>
      </c>
      <c r="K148" s="381"/>
      <c r="L148" s="242">
        <f t="shared" si="3"/>
        <v>650000</v>
      </c>
    </row>
    <row r="149" spans="1:12" s="234" customFormat="1" ht="103.5" customHeight="1">
      <c r="A149" s="384" t="s">
        <v>551</v>
      </c>
      <c r="B149" s="228" t="s">
        <v>132</v>
      </c>
      <c r="C149" s="385" t="s">
        <v>315</v>
      </c>
      <c r="D149" s="385" t="s">
        <v>106</v>
      </c>
      <c r="E149" s="298" t="s">
        <v>552</v>
      </c>
      <c r="F149" s="386"/>
      <c r="G149" s="363">
        <f>G150+G153+G156+G159</f>
        <v>150000</v>
      </c>
      <c r="H149" s="380"/>
      <c r="I149" s="354">
        <f t="shared" si="2"/>
        <v>150000</v>
      </c>
      <c r="J149" s="363">
        <f>J150+J153+J156+J159</f>
        <v>650000</v>
      </c>
      <c r="K149" s="380"/>
      <c r="L149" s="242">
        <f t="shared" si="3"/>
        <v>650000</v>
      </c>
    </row>
    <row r="150" spans="1:12" ht="0.75" customHeight="1" hidden="1">
      <c r="A150" s="280" t="s">
        <v>553</v>
      </c>
      <c r="B150" s="239" t="s">
        <v>132</v>
      </c>
      <c r="C150" s="228" t="s">
        <v>315</v>
      </c>
      <c r="D150" s="228" t="s">
        <v>106</v>
      </c>
      <c r="E150" s="287" t="s">
        <v>554</v>
      </c>
      <c r="F150" s="245"/>
      <c r="G150" s="354">
        <f>G151</f>
        <v>0</v>
      </c>
      <c r="H150" s="381"/>
      <c r="I150" s="354">
        <f t="shared" si="2"/>
        <v>0</v>
      </c>
      <c r="J150" s="354">
        <f>J151</f>
        <v>0</v>
      </c>
      <c r="K150" s="381"/>
      <c r="L150" s="242">
        <f t="shared" si="3"/>
        <v>0</v>
      </c>
    </row>
    <row r="151" spans="1:12" ht="39" customHeight="1" hidden="1">
      <c r="A151" s="244" t="s">
        <v>555</v>
      </c>
      <c r="B151" s="239" t="s">
        <v>132</v>
      </c>
      <c r="C151" s="239" t="s">
        <v>315</v>
      </c>
      <c r="D151" s="239" t="s">
        <v>106</v>
      </c>
      <c r="E151" s="275" t="s">
        <v>556</v>
      </c>
      <c r="F151" s="245"/>
      <c r="G151" s="354">
        <f>G152</f>
        <v>0</v>
      </c>
      <c r="H151" s="381"/>
      <c r="I151" s="354">
        <f t="shared" si="2"/>
        <v>0</v>
      </c>
      <c r="J151" s="354">
        <f>J152</f>
        <v>0</v>
      </c>
      <c r="K151" s="381"/>
      <c r="L151" s="242">
        <f t="shared" si="3"/>
        <v>0</v>
      </c>
    </row>
    <row r="152" spans="1:12" ht="26.25" customHeight="1" hidden="1">
      <c r="A152" s="244" t="s">
        <v>435</v>
      </c>
      <c r="B152" s="239" t="s">
        <v>132</v>
      </c>
      <c r="C152" s="239" t="s">
        <v>315</v>
      </c>
      <c r="D152" s="239" t="s">
        <v>106</v>
      </c>
      <c r="E152" s="275" t="s">
        <v>556</v>
      </c>
      <c r="F152" s="245" t="s">
        <v>261</v>
      </c>
      <c r="G152" s="354"/>
      <c r="H152" s="381"/>
      <c r="I152" s="354">
        <f t="shared" si="2"/>
        <v>0</v>
      </c>
      <c r="J152" s="354"/>
      <c r="K152" s="381"/>
      <c r="L152" s="242">
        <f t="shared" si="3"/>
        <v>0</v>
      </c>
    </row>
    <row r="153" spans="1:12" s="234" customFormat="1" ht="67.5" customHeight="1">
      <c r="A153" s="280" t="s">
        <v>557</v>
      </c>
      <c r="B153" s="228" t="s">
        <v>132</v>
      </c>
      <c r="C153" s="228" t="s">
        <v>315</v>
      </c>
      <c r="D153" s="228" t="s">
        <v>106</v>
      </c>
      <c r="E153" s="287" t="s">
        <v>558</v>
      </c>
      <c r="F153" s="246"/>
      <c r="G153" s="353">
        <f>G154</f>
        <v>150000</v>
      </c>
      <c r="H153" s="380"/>
      <c r="I153" s="354">
        <f t="shared" si="2"/>
        <v>150000</v>
      </c>
      <c r="J153" s="353">
        <f>J154</f>
        <v>150000</v>
      </c>
      <c r="K153" s="380"/>
      <c r="L153" s="242">
        <f t="shared" si="3"/>
        <v>150000</v>
      </c>
    </row>
    <row r="154" spans="1:12" ht="48" customHeight="1">
      <c r="A154" s="244" t="s">
        <v>555</v>
      </c>
      <c r="B154" s="239" t="s">
        <v>132</v>
      </c>
      <c r="C154" s="239" t="s">
        <v>315</v>
      </c>
      <c r="D154" s="239" t="s">
        <v>106</v>
      </c>
      <c r="E154" s="275" t="s">
        <v>559</v>
      </c>
      <c r="F154" s="246"/>
      <c r="G154" s="353">
        <f>G155</f>
        <v>150000</v>
      </c>
      <c r="H154" s="381"/>
      <c r="I154" s="354">
        <f t="shared" si="2"/>
        <v>150000</v>
      </c>
      <c r="J154" s="353">
        <f>J155</f>
        <v>150000</v>
      </c>
      <c r="K154" s="381"/>
      <c r="L154" s="242">
        <f t="shared" si="3"/>
        <v>150000</v>
      </c>
    </row>
    <row r="155" spans="1:12" ht="33" customHeight="1">
      <c r="A155" s="244" t="s">
        <v>435</v>
      </c>
      <c r="B155" s="239" t="s">
        <v>132</v>
      </c>
      <c r="C155" s="239" t="s">
        <v>315</v>
      </c>
      <c r="D155" s="239" t="s">
        <v>106</v>
      </c>
      <c r="E155" s="275" t="s">
        <v>559</v>
      </c>
      <c r="F155" s="245" t="s">
        <v>261</v>
      </c>
      <c r="G155" s="354">
        <v>150000</v>
      </c>
      <c r="H155" s="381"/>
      <c r="I155" s="354">
        <f t="shared" si="2"/>
        <v>150000</v>
      </c>
      <c r="J155" s="354">
        <v>150000</v>
      </c>
      <c r="K155" s="381"/>
      <c r="L155" s="242">
        <f t="shared" si="3"/>
        <v>150000</v>
      </c>
    </row>
    <row r="156" spans="1:12" ht="28.5" customHeight="1" hidden="1">
      <c r="A156" s="280" t="s">
        <v>560</v>
      </c>
      <c r="B156" s="239" t="s">
        <v>132</v>
      </c>
      <c r="C156" s="228" t="s">
        <v>315</v>
      </c>
      <c r="D156" s="228" t="s">
        <v>106</v>
      </c>
      <c r="E156" s="287" t="s">
        <v>561</v>
      </c>
      <c r="F156" s="245"/>
      <c r="G156" s="354">
        <f>G157</f>
        <v>0</v>
      </c>
      <c r="H156" s="381"/>
      <c r="I156" s="354">
        <f t="shared" si="2"/>
        <v>0</v>
      </c>
      <c r="J156" s="354">
        <f>J157</f>
        <v>0</v>
      </c>
      <c r="K156" s="381"/>
      <c r="L156" s="242">
        <f t="shared" si="3"/>
        <v>0</v>
      </c>
    </row>
    <row r="157" spans="1:12" ht="30" customHeight="1" hidden="1">
      <c r="A157" s="244" t="s">
        <v>555</v>
      </c>
      <c r="B157" s="239" t="s">
        <v>132</v>
      </c>
      <c r="C157" s="239" t="s">
        <v>315</v>
      </c>
      <c r="D157" s="239" t="s">
        <v>106</v>
      </c>
      <c r="E157" s="275" t="s">
        <v>562</v>
      </c>
      <c r="F157" s="245"/>
      <c r="G157" s="354">
        <f>G158</f>
        <v>0</v>
      </c>
      <c r="H157" s="381"/>
      <c r="I157" s="354">
        <f t="shared" si="2"/>
        <v>0</v>
      </c>
      <c r="J157" s="354">
        <f>J158</f>
        <v>0</v>
      </c>
      <c r="K157" s="381"/>
      <c r="L157" s="242">
        <f t="shared" si="3"/>
        <v>0</v>
      </c>
    </row>
    <row r="158" spans="1:12" s="234" customFormat="1" ht="15.75" customHeight="1" hidden="1">
      <c r="A158" s="244" t="s">
        <v>435</v>
      </c>
      <c r="B158" s="228" t="s">
        <v>132</v>
      </c>
      <c r="C158" s="239" t="s">
        <v>315</v>
      </c>
      <c r="D158" s="239" t="s">
        <v>106</v>
      </c>
      <c r="E158" s="275" t="s">
        <v>562</v>
      </c>
      <c r="F158" s="245" t="s">
        <v>261</v>
      </c>
      <c r="G158" s="354"/>
      <c r="H158" s="380"/>
      <c r="I158" s="354">
        <f t="shared" si="2"/>
        <v>0</v>
      </c>
      <c r="J158" s="354"/>
      <c r="K158" s="380"/>
      <c r="L158" s="242">
        <f t="shared" si="3"/>
        <v>0</v>
      </c>
    </row>
    <row r="159" spans="1:12" ht="35.25" customHeight="1">
      <c r="A159" s="280" t="s">
        <v>563</v>
      </c>
      <c r="B159" s="239" t="s">
        <v>132</v>
      </c>
      <c r="C159" s="228" t="s">
        <v>315</v>
      </c>
      <c r="D159" s="228" t="s">
        <v>106</v>
      </c>
      <c r="E159" s="287" t="s">
        <v>564</v>
      </c>
      <c r="F159" s="245"/>
      <c r="G159" s="354">
        <f>G160</f>
        <v>0</v>
      </c>
      <c r="H159" s="381"/>
      <c r="I159" s="354">
        <f t="shared" si="2"/>
        <v>0</v>
      </c>
      <c r="J159" s="354">
        <f>J160</f>
        <v>500000</v>
      </c>
      <c r="K159" s="381"/>
      <c r="L159" s="242">
        <f t="shared" si="3"/>
        <v>500000</v>
      </c>
    </row>
    <row r="160" spans="1:12" ht="39">
      <c r="A160" s="244" t="s">
        <v>555</v>
      </c>
      <c r="B160" s="239" t="s">
        <v>132</v>
      </c>
      <c r="C160" s="239" t="s">
        <v>315</v>
      </c>
      <c r="D160" s="239" t="s">
        <v>106</v>
      </c>
      <c r="E160" s="275" t="s">
        <v>565</v>
      </c>
      <c r="F160" s="245"/>
      <c r="G160" s="354">
        <f>G161</f>
        <v>0</v>
      </c>
      <c r="H160" s="381"/>
      <c r="I160" s="354">
        <f t="shared" si="2"/>
        <v>0</v>
      </c>
      <c r="J160" s="354">
        <f>J161</f>
        <v>500000</v>
      </c>
      <c r="K160" s="381"/>
      <c r="L160" s="242">
        <f t="shared" si="3"/>
        <v>500000</v>
      </c>
    </row>
    <row r="161" spans="1:12" ht="44.25" customHeight="1">
      <c r="A161" s="244" t="s">
        <v>435</v>
      </c>
      <c r="B161" s="239" t="s">
        <v>132</v>
      </c>
      <c r="C161" s="239" t="s">
        <v>315</v>
      </c>
      <c r="D161" s="239" t="s">
        <v>106</v>
      </c>
      <c r="E161" s="275" t="s">
        <v>565</v>
      </c>
      <c r="F161" s="245" t="s">
        <v>261</v>
      </c>
      <c r="G161" s="354"/>
      <c r="H161" s="381"/>
      <c r="I161" s="354">
        <f t="shared" si="2"/>
        <v>0</v>
      </c>
      <c r="J161" s="354">
        <v>500000</v>
      </c>
      <c r="K161" s="381"/>
      <c r="L161" s="242">
        <f t="shared" si="3"/>
        <v>500000</v>
      </c>
    </row>
    <row r="162" spans="1:12" ht="24.75" customHeight="1">
      <c r="A162" s="233" t="s">
        <v>98</v>
      </c>
      <c r="B162" s="239" t="s">
        <v>132</v>
      </c>
      <c r="C162" s="228" t="s">
        <v>74</v>
      </c>
      <c r="D162" s="228"/>
      <c r="E162" s="228"/>
      <c r="F162" s="229"/>
      <c r="G162" s="353">
        <f>G163+G169+G180</f>
        <v>5331819</v>
      </c>
      <c r="H162" s="381"/>
      <c r="I162" s="354">
        <f t="shared" si="2"/>
        <v>5331819</v>
      </c>
      <c r="J162" s="353">
        <f>J163+J169+J180</f>
        <v>5869233</v>
      </c>
      <c r="K162" s="381"/>
      <c r="L162" s="242">
        <f t="shared" si="3"/>
        <v>5869233</v>
      </c>
    </row>
    <row r="163" spans="1:12" ht="15">
      <c r="A163" s="233" t="s">
        <v>335</v>
      </c>
      <c r="B163" s="239" t="s">
        <v>132</v>
      </c>
      <c r="C163" s="228" t="s">
        <v>74</v>
      </c>
      <c r="D163" s="228" t="s">
        <v>72</v>
      </c>
      <c r="E163" s="228"/>
      <c r="F163" s="229"/>
      <c r="G163" s="353">
        <f>G164</f>
        <v>500000</v>
      </c>
      <c r="H163" s="381"/>
      <c r="I163" s="354">
        <f t="shared" si="2"/>
        <v>500000</v>
      </c>
      <c r="J163" s="353">
        <f>J164</f>
        <v>500000</v>
      </c>
      <c r="K163" s="381"/>
      <c r="L163" s="242">
        <f t="shared" si="3"/>
        <v>500000</v>
      </c>
    </row>
    <row r="164" spans="1:12" ht="51">
      <c r="A164" s="281" t="s">
        <v>503</v>
      </c>
      <c r="B164" s="239" t="s">
        <v>132</v>
      </c>
      <c r="C164" s="228" t="s">
        <v>74</v>
      </c>
      <c r="D164" s="228" t="s">
        <v>72</v>
      </c>
      <c r="E164" s="287" t="s">
        <v>504</v>
      </c>
      <c r="F164" s="229"/>
      <c r="G164" s="353">
        <f>G165</f>
        <v>500000</v>
      </c>
      <c r="H164" s="381"/>
      <c r="I164" s="354">
        <f t="shared" si="2"/>
        <v>500000</v>
      </c>
      <c r="J164" s="353">
        <f>J165</f>
        <v>500000</v>
      </c>
      <c r="K164" s="381"/>
      <c r="L164" s="242">
        <f t="shared" si="3"/>
        <v>500000</v>
      </c>
    </row>
    <row r="165" spans="1:12" ht="63.75">
      <c r="A165" s="299" t="s">
        <v>566</v>
      </c>
      <c r="B165" s="239" t="s">
        <v>132</v>
      </c>
      <c r="C165" s="249" t="s">
        <v>74</v>
      </c>
      <c r="D165" s="249" t="s">
        <v>72</v>
      </c>
      <c r="E165" s="290" t="s">
        <v>567</v>
      </c>
      <c r="F165" s="257"/>
      <c r="G165" s="355">
        <f>G166</f>
        <v>500000</v>
      </c>
      <c r="H165" s="381"/>
      <c r="I165" s="354">
        <f t="shared" si="2"/>
        <v>500000</v>
      </c>
      <c r="J165" s="355">
        <f>J166</f>
        <v>500000</v>
      </c>
      <c r="K165" s="381"/>
      <c r="L165" s="242">
        <f t="shared" si="3"/>
        <v>500000</v>
      </c>
    </row>
    <row r="166" spans="1:12" ht="45" customHeight="1">
      <c r="A166" s="260" t="s">
        <v>568</v>
      </c>
      <c r="B166" s="239" t="s">
        <v>132</v>
      </c>
      <c r="C166" s="228" t="s">
        <v>74</v>
      </c>
      <c r="D166" s="228" t="s">
        <v>72</v>
      </c>
      <c r="E166" s="287" t="s">
        <v>569</v>
      </c>
      <c r="F166" s="229"/>
      <c r="G166" s="353">
        <f>G167</f>
        <v>500000</v>
      </c>
      <c r="H166" s="381"/>
      <c r="I166" s="354">
        <f t="shared" si="2"/>
        <v>500000</v>
      </c>
      <c r="J166" s="353">
        <f>J167</f>
        <v>500000</v>
      </c>
      <c r="K166" s="381"/>
      <c r="L166" s="242">
        <f t="shared" si="3"/>
        <v>500000</v>
      </c>
    </row>
    <row r="167" spans="1:12" ht="15">
      <c r="A167" s="238" t="s">
        <v>336</v>
      </c>
      <c r="B167" s="239" t="s">
        <v>132</v>
      </c>
      <c r="C167" s="239" t="s">
        <v>74</v>
      </c>
      <c r="D167" s="239" t="s">
        <v>72</v>
      </c>
      <c r="E167" s="275" t="s">
        <v>570</v>
      </c>
      <c r="F167" s="229"/>
      <c r="G167" s="354">
        <f>G168</f>
        <v>500000</v>
      </c>
      <c r="H167" s="381"/>
      <c r="I167" s="354">
        <f t="shared" si="2"/>
        <v>500000</v>
      </c>
      <c r="J167" s="354">
        <f>J168</f>
        <v>500000</v>
      </c>
      <c r="K167" s="381"/>
      <c r="L167" s="242">
        <f t="shared" si="3"/>
        <v>500000</v>
      </c>
    </row>
    <row r="168" spans="1:12" s="234" customFormat="1" ht="15">
      <c r="A168" s="244" t="s">
        <v>76</v>
      </c>
      <c r="B168" s="228" t="s">
        <v>132</v>
      </c>
      <c r="C168" s="239" t="s">
        <v>74</v>
      </c>
      <c r="D168" s="239" t="s">
        <v>72</v>
      </c>
      <c r="E168" s="275" t="s">
        <v>570</v>
      </c>
      <c r="F168" s="241" t="s">
        <v>73</v>
      </c>
      <c r="G168" s="354">
        <v>500000</v>
      </c>
      <c r="H168" s="380"/>
      <c r="I168" s="354">
        <f t="shared" si="2"/>
        <v>500000</v>
      </c>
      <c r="J168" s="354">
        <v>500000</v>
      </c>
      <c r="K168" s="380"/>
      <c r="L168" s="242">
        <f t="shared" si="3"/>
        <v>500000</v>
      </c>
    </row>
    <row r="169" spans="1:12" ht="15">
      <c r="A169" s="233" t="s">
        <v>571</v>
      </c>
      <c r="B169" s="239" t="s">
        <v>132</v>
      </c>
      <c r="C169" s="228" t="s">
        <v>74</v>
      </c>
      <c r="D169" s="228" t="s">
        <v>106</v>
      </c>
      <c r="E169" s="228"/>
      <c r="F169" s="229"/>
      <c r="G169" s="353">
        <f>G170</f>
        <v>4299819</v>
      </c>
      <c r="H169" s="381"/>
      <c r="I169" s="354">
        <f t="shared" si="2"/>
        <v>4299819</v>
      </c>
      <c r="J169" s="353">
        <f>J170</f>
        <v>4837233</v>
      </c>
      <c r="K169" s="381"/>
      <c r="L169" s="242">
        <f t="shared" si="3"/>
        <v>4837233</v>
      </c>
    </row>
    <row r="170" spans="1:12" ht="59.25" customHeight="1">
      <c r="A170" s="281" t="s">
        <v>503</v>
      </c>
      <c r="B170" s="239" t="s">
        <v>132</v>
      </c>
      <c r="C170" s="228" t="s">
        <v>74</v>
      </c>
      <c r="D170" s="228" t="s">
        <v>106</v>
      </c>
      <c r="E170" s="287" t="s">
        <v>504</v>
      </c>
      <c r="F170" s="229"/>
      <c r="G170" s="353">
        <f>G171</f>
        <v>4299819</v>
      </c>
      <c r="H170" s="381"/>
      <c r="I170" s="354">
        <f t="shared" si="2"/>
        <v>4299819</v>
      </c>
      <c r="J170" s="353">
        <f>J171</f>
        <v>4837233</v>
      </c>
      <c r="K170" s="381"/>
      <c r="L170" s="242">
        <f t="shared" si="3"/>
        <v>4837233</v>
      </c>
    </row>
    <row r="171" spans="1:12" ht="76.5" customHeight="1">
      <c r="A171" s="282" t="s">
        <v>572</v>
      </c>
      <c r="B171" s="239" t="s">
        <v>132</v>
      </c>
      <c r="C171" s="249" t="s">
        <v>74</v>
      </c>
      <c r="D171" s="249" t="s">
        <v>106</v>
      </c>
      <c r="E171" s="290" t="s">
        <v>573</v>
      </c>
      <c r="F171" s="276"/>
      <c r="G171" s="355">
        <f>G172+G175</f>
        <v>4299819</v>
      </c>
      <c r="H171" s="381"/>
      <c r="I171" s="354">
        <f t="shared" si="2"/>
        <v>4299819</v>
      </c>
      <c r="J171" s="355">
        <f>J172+J175</f>
        <v>4837233</v>
      </c>
      <c r="K171" s="381"/>
      <c r="L171" s="242">
        <f t="shared" si="3"/>
        <v>4837233</v>
      </c>
    </row>
    <row r="172" spans="1:12" ht="31.5" customHeight="1">
      <c r="A172" s="260" t="s">
        <v>574</v>
      </c>
      <c r="B172" s="228" t="s">
        <v>132</v>
      </c>
      <c r="C172" s="228" t="s">
        <v>74</v>
      </c>
      <c r="D172" s="228" t="s">
        <v>106</v>
      </c>
      <c r="E172" s="287" t="s">
        <v>575</v>
      </c>
      <c r="F172" s="229"/>
      <c r="G172" s="353">
        <f>G173</f>
        <v>3299819</v>
      </c>
      <c r="H172" s="381"/>
      <c r="I172" s="354">
        <f t="shared" si="2"/>
        <v>3299819</v>
      </c>
      <c r="J172" s="353">
        <f>J173</f>
        <v>3837233</v>
      </c>
      <c r="K172" s="381"/>
      <c r="L172" s="242">
        <f t="shared" si="3"/>
        <v>3837233</v>
      </c>
    </row>
    <row r="173" spans="1:12" ht="28.5" customHeight="1">
      <c r="A173" s="244" t="s">
        <v>576</v>
      </c>
      <c r="B173" s="228" t="s">
        <v>132</v>
      </c>
      <c r="C173" s="239" t="s">
        <v>74</v>
      </c>
      <c r="D173" s="239" t="s">
        <v>106</v>
      </c>
      <c r="E173" s="275" t="s">
        <v>577</v>
      </c>
      <c r="F173" s="229"/>
      <c r="G173" s="354">
        <f>G174</f>
        <v>3299819</v>
      </c>
      <c r="H173" s="381"/>
      <c r="I173" s="354">
        <f t="shared" si="2"/>
        <v>3299819</v>
      </c>
      <c r="J173" s="354">
        <f>J174</f>
        <v>3837233</v>
      </c>
      <c r="K173" s="381"/>
      <c r="L173" s="242">
        <f t="shared" si="3"/>
        <v>3837233</v>
      </c>
    </row>
    <row r="174" spans="1:12" ht="15">
      <c r="A174" s="244" t="s">
        <v>310</v>
      </c>
      <c r="B174" s="228" t="s">
        <v>132</v>
      </c>
      <c r="C174" s="239" t="s">
        <v>74</v>
      </c>
      <c r="D174" s="239" t="s">
        <v>106</v>
      </c>
      <c r="E174" s="275" t="s">
        <v>577</v>
      </c>
      <c r="F174" s="241" t="s">
        <v>261</v>
      </c>
      <c r="G174" s="354">
        <f>4365675-1000000-65856</f>
        <v>3299819</v>
      </c>
      <c r="H174" s="381"/>
      <c r="I174" s="354">
        <f t="shared" si="2"/>
        <v>3299819</v>
      </c>
      <c r="J174" s="354">
        <f>4365675-1000000+471558</f>
        <v>3837233</v>
      </c>
      <c r="K174" s="381"/>
      <c r="L174" s="242">
        <f t="shared" si="3"/>
        <v>3837233</v>
      </c>
    </row>
    <row r="175" spans="1:12" ht="34.5" customHeight="1">
      <c r="A175" s="260" t="s">
        <v>578</v>
      </c>
      <c r="B175" s="228" t="s">
        <v>132</v>
      </c>
      <c r="C175" s="228" t="s">
        <v>74</v>
      </c>
      <c r="D175" s="228" t="s">
        <v>106</v>
      </c>
      <c r="E175" s="287" t="s">
        <v>579</v>
      </c>
      <c r="F175" s="229"/>
      <c r="G175" s="353">
        <f>G176</f>
        <v>1000000</v>
      </c>
      <c r="H175" s="381"/>
      <c r="I175" s="354">
        <f t="shared" si="2"/>
        <v>1000000</v>
      </c>
      <c r="J175" s="353">
        <f>J176</f>
        <v>1000000</v>
      </c>
      <c r="K175" s="381"/>
      <c r="L175" s="242">
        <f t="shared" si="3"/>
        <v>1000000</v>
      </c>
    </row>
    <row r="176" spans="1:12" ht="26.25">
      <c r="A176" s="244" t="s">
        <v>580</v>
      </c>
      <c r="B176" s="239" t="s">
        <v>132</v>
      </c>
      <c r="C176" s="239" t="s">
        <v>74</v>
      </c>
      <c r="D176" s="239" t="s">
        <v>106</v>
      </c>
      <c r="E176" s="275" t="s">
        <v>581</v>
      </c>
      <c r="F176" s="241"/>
      <c r="G176" s="354">
        <f>G177</f>
        <v>1000000</v>
      </c>
      <c r="H176" s="381"/>
      <c r="I176" s="354">
        <f t="shared" si="2"/>
        <v>1000000</v>
      </c>
      <c r="J176" s="354">
        <f>J177</f>
        <v>1000000</v>
      </c>
      <c r="K176" s="381"/>
      <c r="L176" s="242">
        <f t="shared" si="3"/>
        <v>1000000</v>
      </c>
    </row>
    <row r="177" spans="1:12" ht="28.5" customHeight="1">
      <c r="A177" s="358" t="s">
        <v>582</v>
      </c>
      <c r="B177" s="239" t="s">
        <v>132</v>
      </c>
      <c r="C177" s="239" t="s">
        <v>74</v>
      </c>
      <c r="D177" s="239" t="s">
        <v>106</v>
      </c>
      <c r="E177" s="275" t="s">
        <v>581</v>
      </c>
      <c r="F177" s="241" t="s">
        <v>583</v>
      </c>
      <c r="G177" s="354">
        <v>1000000</v>
      </c>
      <c r="H177" s="381"/>
      <c r="I177" s="354">
        <f t="shared" si="2"/>
        <v>1000000</v>
      </c>
      <c r="J177" s="354">
        <v>1000000</v>
      </c>
      <c r="K177" s="381"/>
      <c r="L177" s="242">
        <f t="shared" si="3"/>
        <v>1000000</v>
      </c>
    </row>
    <row r="178" spans="1:12" ht="25.5" hidden="1">
      <c r="A178" s="284" t="s">
        <v>584</v>
      </c>
      <c r="B178" s="228" t="s">
        <v>132</v>
      </c>
      <c r="C178" s="239" t="s">
        <v>74</v>
      </c>
      <c r="D178" s="239" t="s">
        <v>106</v>
      </c>
      <c r="E178" s="275" t="s">
        <v>585</v>
      </c>
      <c r="F178" s="229"/>
      <c r="G178" s="354">
        <f>G179</f>
        <v>0</v>
      </c>
      <c r="H178" s="381"/>
      <c r="I178" s="354">
        <f t="shared" si="2"/>
        <v>0</v>
      </c>
      <c r="J178" s="354">
        <f>J179</f>
        <v>0</v>
      </c>
      <c r="K178" s="381"/>
      <c r="L178" s="242">
        <f t="shared" si="3"/>
        <v>0</v>
      </c>
    </row>
    <row r="179" spans="1:12" ht="15" hidden="1">
      <c r="A179" s="244" t="s">
        <v>310</v>
      </c>
      <c r="B179" s="239" t="s">
        <v>132</v>
      </c>
      <c r="C179" s="239" t="s">
        <v>74</v>
      </c>
      <c r="D179" s="239" t="s">
        <v>106</v>
      </c>
      <c r="E179" s="275" t="s">
        <v>585</v>
      </c>
      <c r="F179" s="241" t="s">
        <v>261</v>
      </c>
      <c r="G179" s="354"/>
      <c r="H179" s="381"/>
      <c r="I179" s="354">
        <f t="shared" si="2"/>
        <v>0</v>
      </c>
      <c r="J179" s="354"/>
      <c r="K179" s="381"/>
      <c r="L179" s="242">
        <f t="shared" si="3"/>
        <v>0</v>
      </c>
    </row>
    <row r="180" spans="1:12" ht="21.75" customHeight="1">
      <c r="A180" s="233" t="s">
        <v>99</v>
      </c>
      <c r="B180" s="239" t="s">
        <v>132</v>
      </c>
      <c r="C180" s="228" t="s">
        <v>74</v>
      </c>
      <c r="D180" s="228" t="s">
        <v>100</v>
      </c>
      <c r="E180" s="228"/>
      <c r="F180" s="229"/>
      <c r="G180" s="353">
        <f>G181+G188+G193</f>
        <v>532000</v>
      </c>
      <c r="H180" s="381"/>
      <c r="I180" s="354">
        <f t="shared" si="2"/>
        <v>532000</v>
      </c>
      <c r="J180" s="353">
        <f>J181+J188+J193</f>
        <v>532000</v>
      </c>
      <c r="K180" s="381"/>
      <c r="L180" s="242">
        <f t="shared" si="3"/>
        <v>532000</v>
      </c>
    </row>
    <row r="181" spans="1:12" ht="47.25" customHeight="1">
      <c r="A181" s="281" t="s">
        <v>586</v>
      </c>
      <c r="B181" s="228" t="s">
        <v>132</v>
      </c>
      <c r="C181" s="228" t="s">
        <v>74</v>
      </c>
      <c r="D181" s="228" t="s">
        <v>100</v>
      </c>
      <c r="E181" s="228" t="s">
        <v>587</v>
      </c>
      <c r="F181" s="229"/>
      <c r="G181" s="353">
        <f>G182</f>
        <v>97000</v>
      </c>
      <c r="H181" s="381"/>
      <c r="I181" s="354">
        <f t="shared" si="2"/>
        <v>97000</v>
      </c>
      <c r="J181" s="353">
        <f>J182</f>
        <v>97000</v>
      </c>
      <c r="K181" s="381"/>
      <c r="L181" s="242">
        <f t="shared" si="3"/>
        <v>97000</v>
      </c>
    </row>
    <row r="182" spans="1:12" ht="63.75">
      <c r="A182" s="301" t="s">
        <v>588</v>
      </c>
      <c r="B182" s="239" t="s">
        <v>132</v>
      </c>
      <c r="C182" s="249" t="s">
        <v>74</v>
      </c>
      <c r="D182" s="249" t="s">
        <v>100</v>
      </c>
      <c r="E182" s="249" t="s">
        <v>589</v>
      </c>
      <c r="F182" s="276"/>
      <c r="G182" s="355">
        <f>G183</f>
        <v>97000</v>
      </c>
      <c r="H182" s="381"/>
      <c r="I182" s="354">
        <f t="shared" si="2"/>
        <v>97000</v>
      </c>
      <c r="J182" s="355">
        <f>J183</f>
        <v>97000</v>
      </c>
      <c r="K182" s="381"/>
      <c r="L182" s="242">
        <f t="shared" si="3"/>
        <v>97000</v>
      </c>
    </row>
    <row r="183" spans="1:12" ht="44.25" customHeight="1">
      <c r="A183" s="260" t="s">
        <v>590</v>
      </c>
      <c r="B183" s="239" t="s">
        <v>132</v>
      </c>
      <c r="C183" s="228" t="s">
        <v>74</v>
      </c>
      <c r="D183" s="228" t="s">
        <v>100</v>
      </c>
      <c r="E183" s="228" t="s">
        <v>591</v>
      </c>
      <c r="F183" s="229"/>
      <c r="G183" s="353">
        <f>G184+G186</f>
        <v>97000</v>
      </c>
      <c r="H183" s="381"/>
      <c r="I183" s="354">
        <f t="shared" si="2"/>
        <v>97000</v>
      </c>
      <c r="J183" s="353">
        <f>J184+J186</f>
        <v>97000</v>
      </c>
      <c r="K183" s="381"/>
      <c r="L183" s="242">
        <f t="shared" si="3"/>
        <v>97000</v>
      </c>
    </row>
    <row r="184" spans="1:12" ht="15">
      <c r="A184" s="243" t="s">
        <v>592</v>
      </c>
      <c r="B184" s="228" t="s">
        <v>132</v>
      </c>
      <c r="C184" s="239" t="s">
        <v>74</v>
      </c>
      <c r="D184" s="239" t="s">
        <v>100</v>
      </c>
      <c r="E184" s="239" t="s">
        <v>593</v>
      </c>
      <c r="F184" s="229"/>
      <c r="G184" s="354">
        <f>G185</f>
        <v>62000</v>
      </c>
      <c r="H184" s="381"/>
      <c r="I184" s="354">
        <f t="shared" si="2"/>
        <v>62000</v>
      </c>
      <c r="J184" s="354">
        <f>J185</f>
        <v>62000</v>
      </c>
      <c r="K184" s="381"/>
      <c r="L184" s="242">
        <f t="shared" si="3"/>
        <v>62000</v>
      </c>
    </row>
    <row r="185" spans="1:12" ht="26.25">
      <c r="A185" s="244" t="s">
        <v>435</v>
      </c>
      <c r="B185" s="239" t="s">
        <v>132</v>
      </c>
      <c r="C185" s="239" t="s">
        <v>74</v>
      </c>
      <c r="D185" s="239" t="s">
        <v>100</v>
      </c>
      <c r="E185" s="239" t="s">
        <v>593</v>
      </c>
      <c r="F185" s="241" t="s">
        <v>261</v>
      </c>
      <c r="G185" s="354">
        <f>5000+32000+25000</f>
        <v>62000</v>
      </c>
      <c r="H185" s="381"/>
      <c r="I185" s="354">
        <f t="shared" si="2"/>
        <v>62000</v>
      </c>
      <c r="J185" s="354">
        <f>5000+32000+25000</f>
        <v>62000</v>
      </c>
      <c r="K185" s="381"/>
      <c r="L185" s="242">
        <f t="shared" si="3"/>
        <v>62000</v>
      </c>
    </row>
    <row r="186" spans="1:12" ht="15">
      <c r="A186" s="243" t="s">
        <v>594</v>
      </c>
      <c r="B186" s="239" t="s">
        <v>132</v>
      </c>
      <c r="C186" s="239" t="s">
        <v>74</v>
      </c>
      <c r="D186" s="239" t="s">
        <v>100</v>
      </c>
      <c r="E186" s="239" t="s">
        <v>595</v>
      </c>
      <c r="F186" s="229"/>
      <c r="G186" s="354">
        <f>G187</f>
        <v>35000</v>
      </c>
      <c r="H186" s="381"/>
      <c r="I186" s="354">
        <f t="shared" si="2"/>
        <v>35000</v>
      </c>
      <c r="J186" s="354">
        <f>J187</f>
        <v>35000</v>
      </c>
      <c r="K186" s="381"/>
      <c r="L186" s="242">
        <f t="shared" si="3"/>
        <v>35000</v>
      </c>
    </row>
    <row r="187" spans="1:12" s="234" customFormat="1" ht="33" customHeight="1">
      <c r="A187" s="244" t="s">
        <v>435</v>
      </c>
      <c r="B187" s="228" t="s">
        <v>132</v>
      </c>
      <c r="C187" s="239" t="s">
        <v>74</v>
      </c>
      <c r="D187" s="239" t="s">
        <v>100</v>
      </c>
      <c r="E187" s="239" t="s">
        <v>595</v>
      </c>
      <c r="F187" s="241" t="s">
        <v>261</v>
      </c>
      <c r="G187" s="354">
        <f>5000+30000</f>
        <v>35000</v>
      </c>
      <c r="H187" s="380"/>
      <c r="I187" s="354">
        <f t="shared" si="2"/>
        <v>35000</v>
      </c>
      <c r="J187" s="354">
        <f>5000+30000</f>
        <v>35000</v>
      </c>
      <c r="K187" s="380"/>
      <c r="L187" s="242">
        <f t="shared" si="3"/>
        <v>35000</v>
      </c>
    </row>
    <row r="188" spans="1:12" ht="57.75" customHeight="1">
      <c r="A188" s="281" t="s">
        <v>603</v>
      </c>
      <c r="B188" s="239" t="s">
        <v>132</v>
      </c>
      <c r="C188" s="228" t="s">
        <v>74</v>
      </c>
      <c r="D188" s="228" t="s">
        <v>100</v>
      </c>
      <c r="E188" s="294" t="s">
        <v>604</v>
      </c>
      <c r="F188" s="229"/>
      <c r="G188" s="353">
        <f>G189</f>
        <v>400000</v>
      </c>
      <c r="H188" s="381"/>
      <c r="I188" s="354">
        <f t="shared" si="2"/>
        <v>400000</v>
      </c>
      <c r="J188" s="353">
        <f>J189</f>
        <v>400000</v>
      </c>
      <c r="K188" s="381"/>
      <c r="L188" s="242">
        <f t="shared" si="3"/>
        <v>400000</v>
      </c>
    </row>
    <row r="189" spans="1:12" s="234" customFormat="1" ht="69" customHeight="1">
      <c r="A189" s="282" t="s">
        <v>605</v>
      </c>
      <c r="B189" s="228" t="s">
        <v>132</v>
      </c>
      <c r="C189" s="249" t="s">
        <v>74</v>
      </c>
      <c r="D189" s="249" t="s">
        <v>100</v>
      </c>
      <c r="E189" s="304" t="s">
        <v>606</v>
      </c>
      <c r="F189" s="257"/>
      <c r="G189" s="355">
        <f>G190</f>
        <v>400000</v>
      </c>
      <c r="H189" s="380"/>
      <c r="I189" s="354">
        <f t="shared" si="2"/>
        <v>400000</v>
      </c>
      <c r="J189" s="355">
        <f>J190</f>
        <v>400000</v>
      </c>
      <c r="K189" s="380"/>
      <c r="L189" s="242">
        <f t="shared" si="3"/>
        <v>400000</v>
      </c>
    </row>
    <row r="190" spans="1:12" s="234" customFormat="1" ht="38.25" customHeight="1">
      <c r="A190" s="260" t="s">
        <v>607</v>
      </c>
      <c r="B190" s="228" t="s">
        <v>132</v>
      </c>
      <c r="C190" s="228" t="s">
        <v>74</v>
      </c>
      <c r="D190" s="228" t="s">
        <v>100</v>
      </c>
      <c r="E190" s="267" t="s">
        <v>608</v>
      </c>
      <c r="F190" s="245"/>
      <c r="G190" s="354">
        <f>G191</f>
        <v>400000</v>
      </c>
      <c r="H190" s="380"/>
      <c r="I190" s="354">
        <f t="shared" si="2"/>
        <v>400000</v>
      </c>
      <c r="J190" s="354">
        <f>J191</f>
        <v>400000</v>
      </c>
      <c r="K190" s="380"/>
      <c r="L190" s="242">
        <f t="shared" si="3"/>
        <v>400000</v>
      </c>
    </row>
    <row r="191" spans="1:12" s="234" customFormat="1" ht="59.25" customHeight="1">
      <c r="A191" s="305" t="s">
        <v>609</v>
      </c>
      <c r="B191" s="239" t="s">
        <v>132</v>
      </c>
      <c r="C191" s="239" t="s">
        <v>74</v>
      </c>
      <c r="D191" s="239" t="s">
        <v>100</v>
      </c>
      <c r="E191" s="269" t="s">
        <v>610</v>
      </c>
      <c r="F191" s="245"/>
      <c r="G191" s="354">
        <f>G192</f>
        <v>400000</v>
      </c>
      <c r="H191" s="380"/>
      <c r="I191" s="354">
        <f aca="true" t="shared" si="4" ref="I191:I254">G191+H191</f>
        <v>400000</v>
      </c>
      <c r="J191" s="354">
        <f>J192</f>
        <v>400000</v>
      </c>
      <c r="K191" s="380"/>
      <c r="L191" s="242">
        <f aca="true" t="shared" si="5" ref="L191:L254">J191+K191</f>
        <v>400000</v>
      </c>
    </row>
    <row r="192" spans="1:12" s="234" customFormat="1" ht="15">
      <c r="A192" s="305" t="s">
        <v>90</v>
      </c>
      <c r="B192" s="228" t="s">
        <v>132</v>
      </c>
      <c r="C192" s="239" t="s">
        <v>74</v>
      </c>
      <c r="D192" s="239" t="s">
        <v>100</v>
      </c>
      <c r="E192" s="269" t="s">
        <v>610</v>
      </c>
      <c r="F192" s="245" t="s">
        <v>97</v>
      </c>
      <c r="G192" s="354">
        <v>400000</v>
      </c>
      <c r="H192" s="380"/>
      <c r="I192" s="354">
        <f t="shared" si="4"/>
        <v>400000</v>
      </c>
      <c r="J192" s="354">
        <v>400000</v>
      </c>
      <c r="K192" s="380"/>
      <c r="L192" s="242">
        <f t="shared" si="5"/>
        <v>400000</v>
      </c>
    </row>
    <row r="193" spans="1:12" ht="52.5" customHeight="1">
      <c r="A193" s="283" t="s">
        <v>611</v>
      </c>
      <c r="B193" s="239" t="s">
        <v>132</v>
      </c>
      <c r="C193" s="228" t="s">
        <v>74</v>
      </c>
      <c r="D193" s="228" t="s">
        <v>100</v>
      </c>
      <c r="E193" s="228" t="s">
        <v>612</v>
      </c>
      <c r="F193" s="246"/>
      <c r="G193" s="353">
        <f>G194+5000</f>
        <v>35000</v>
      </c>
      <c r="H193" s="381"/>
      <c r="I193" s="354">
        <f t="shared" si="4"/>
        <v>35000</v>
      </c>
      <c r="J193" s="353">
        <f>J194+5000</f>
        <v>35000</v>
      </c>
      <c r="K193" s="381"/>
      <c r="L193" s="242">
        <f t="shared" si="5"/>
        <v>35000</v>
      </c>
    </row>
    <row r="194" spans="1:12" ht="63.75">
      <c r="A194" s="301" t="s">
        <v>613</v>
      </c>
      <c r="B194" s="239" t="s">
        <v>132</v>
      </c>
      <c r="C194" s="249" t="s">
        <v>74</v>
      </c>
      <c r="D194" s="249" t="s">
        <v>100</v>
      </c>
      <c r="E194" s="249" t="s">
        <v>614</v>
      </c>
      <c r="F194" s="251"/>
      <c r="G194" s="355">
        <f>G195</f>
        <v>30000</v>
      </c>
      <c r="H194" s="381"/>
      <c r="I194" s="354">
        <f t="shared" si="4"/>
        <v>30000</v>
      </c>
      <c r="J194" s="355">
        <f>J195</f>
        <v>30000</v>
      </c>
      <c r="K194" s="381"/>
      <c r="L194" s="242">
        <f t="shared" si="5"/>
        <v>30000</v>
      </c>
    </row>
    <row r="195" spans="1:12" s="234" customFormat="1" ht="38.25">
      <c r="A195" s="306" t="s">
        <v>615</v>
      </c>
      <c r="B195" s="228" t="s">
        <v>132</v>
      </c>
      <c r="C195" s="239" t="s">
        <v>74</v>
      </c>
      <c r="D195" s="239" t="s">
        <v>100</v>
      </c>
      <c r="E195" s="239" t="s">
        <v>616</v>
      </c>
      <c r="F195" s="245"/>
      <c r="G195" s="354">
        <f>G196</f>
        <v>30000</v>
      </c>
      <c r="H195" s="380"/>
      <c r="I195" s="354">
        <f t="shared" si="4"/>
        <v>30000</v>
      </c>
      <c r="J195" s="354">
        <f>J196</f>
        <v>30000</v>
      </c>
      <c r="K195" s="380"/>
      <c r="L195" s="242">
        <f t="shared" si="5"/>
        <v>30000</v>
      </c>
    </row>
    <row r="196" spans="1:12" ht="26.25">
      <c r="A196" s="243" t="s">
        <v>617</v>
      </c>
      <c r="B196" s="239" t="s">
        <v>132</v>
      </c>
      <c r="C196" s="239" t="s">
        <v>74</v>
      </c>
      <c r="D196" s="239" t="s">
        <v>100</v>
      </c>
      <c r="E196" s="239" t="s">
        <v>618</v>
      </c>
      <c r="F196" s="245"/>
      <c r="G196" s="354">
        <f>G197</f>
        <v>30000</v>
      </c>
      <c r="H196" s="381"/>
      <c r="I196" s="354">
        <f t="shared" si="4"/>
        <v>30000</v>
      </c>
      <c r="J196" s="354">
        <f>J197</f>
        <v>30000</v>
      </c>
      <c r="K196" s="381"/>
      <c r="L196" s="242">
        <f t="shared" si="5"/>
        <v>30000</v>
      </c>
    </row>
    <row r="197" spans="1:12" ht="26.25">
      <c r="A197" s="244" t="s">
        <v>435</v>
      </c>
      <c r="B197" s="239" t="s">
        <v>132</v>
      </c>
      <c r="C197" s="239" t="s">
        <v>74</v>
      </c>
      <c r="D197" s="239" t="s">
        <v>100</v>
      </c>
      <c r="E197" s="239" t="s">
        <v>618</v>
      </c>
      <c r="F197" s="245" t="s">
        <v>261</v>
      </c>
      <c r="G197" s="354">
        <v>30000</v>
      </c>
      <c r="H197" s="381"/>
      <c r="I197" s="354">
        <f t="shared" si="4"/>
        <v>30000</v>
      </c>
      <c r="J197" s="354">
        <v>30000</v>
      </c>
      <c r="K197" s="381"/>
      <c r="L197" s="242">
        <f t="shared" si="5"/>
        <v>30000</v>
      </c>
    </row>
    <row r="198" spans="1:12" ht="63.75">
      <c r="A198" s="259" t="s">
        <v>619</v>
      </c>
      <c r="B198" s="239" t="s">
        <v>132</v>
      </c>
      <c r="C198" s="249" t="s">
        <v>74</v>
      </c>
      <c r="D198" s="249" t="s">
        <v>100</v>
      </c>
      <c r="E198" s="249" t="s">
        <v>620</v>
      </c>
      <c r="F198" s="245"/>
      <c r="G198" s="354">
        <f>G199</f>
        <v>5000</v>
      </c>
      <c r="H198" s="381"/>
      <c r="I198" s="354">
        <f t="shared" si="4"/>
        <v>5000</v>
      </c>
      <c r="J198" s="354">
        <f>J199</f>
        <v>5000</v>
      </c>
      <c r="K198" s="381"/>
      <c r="L198" s="242">
        <f t="shared" si="5"/>
        <v>5000</v>
      </c>
    </row>
    <row r="199" spans="1:12" ht="38.25">
      <c r="A199" s="306" t="s">
        <v>621</v>
      </c>
      <c r="B199" s="239" t="s">
        <v>132</v>
      </c>
      <c r="C199" s="239" t="s">
        <v>74</v>
      </c>
      <c r="D199" s="239" t="s">
        <v>100</v>
      </c>
      <c r="E199" s="239" t="s">
        <v>622</v>
      </c>
      <c r="F199" s="245"/>
      <c r="G199" s="354">
        <f>G200</f>
        <v>5000</v>
      </c>
      <c r="H199" s="381"/>
      <c r="I199" s="354">
        <f t="shared" si="4"/>
        <v>5000</v>
      </c>
      <c r="J199" s="354">
        <f>J200</f>
        <v>5000</v>
      </c>
      <c r="K199" s="381"/>
      <c r="L199" s="242">
        <f t="shared" si="5"/>
        <v>5000</v>
      </c>
    </row>
    <row r="200" spans="1:12" s="234" customFormat="1" ht="26.25">
      <c r="A200" s="244" t="s">
        <v>623</v>
      </c>
      <c r="B200" s="228" t="s">
        <v>132</v>
      </c>
      <c r="C200" s="239" t="s">
        <v>74</v>
      </c>
      <c r="D200" s="239" t="s">
        <v>100</v>
      </c>
      <c r="E200" s="239" t="s">
        <v>624</v>
      </c>
      <c r="F200" s="245"/>
      <c r="G200" s="354">
        <f>G201</f>
        <v>5000</v>
      </c>
      <c r="H200" s="380"/>
      <c r="I200" s="354">
        <f t="shared" si="4"/>
        <v>5000</v>
      </c>
      <c r="J200" s="354">
        <f>J201</f>
        <v>5000</v>
      </c>
      <c r="K200" s="380"/>
      <c r="L200" s="242">
        <f t="shared" si="5"/>
        <v>5000</v>
      </c>
    </row>
    <row r="201" spans="1:12" s="234" customFormat="1" ht="44.25" customHeight="1">
      <c r="A201" s="244" t="s">
        <v>435</v>
      </c>
      <c r="B201" s="228" t="s">
        <v>132</v>
      </c>
      <c r="C201" s="239" t="s">
        <v>74</v>
      </c>
      <c r="D201" s="239" t="s">
        <v>100</v>
      </c>
      <c r="E201" s="239" t="s">
        <v>624</v>
      </c>
      <c r="F201" s="245" t="s">
        <v>261</v>
      </c>
      <c r="G201" s="354">
        <v>5000</v>
      </c>
      <c r="H201" s="380"/>
      <c r="I201" s="354">
        <f t="shared" si="4"/>
        <v>5000</v>
      </c>
      <c r="J201" s="354">
        <v>5000</v>
      </c>
      <c r="K201" s="380"/>
      <c r="L201" s="242">
        <f t="shared" si="5"/>
        <v>5000</v>
      </c>
    </row>
    <row r="202" spans="1:12" s="234" customFormat="1" ht="25.5" customHeight="1">
      <c r="A202" s="236" t="s">
        <v>625</v>
      </c>
      <c r="B202" s="228" t="s">
        <v>132</v>
      </c>
      <c r="C202" s="228" t="s">
        <v>94</v>
      </c>
      <c r="D202" s="228"/>
      <c r="E202" s="228"/>
      <c r="F202" s="246"/>
      <c r="G202" s="353">
        <f>G203</f>
        <v>4036921</v>
      </c>
      <c r="H202" s="380"/>
      <c r="I202" s="354">
        <f t="shared" si="4"/>
        <v>4036921</v>
      </c>
      <c r="J202" s="353">
        <f>J203</f>
        <v>8706220</v>
      </c>
      <c r="K202" s="380"/>
      <c r="L202" s="242">
        <f t="shared" si="5"/>
        <v>8706220</v>
      </c>
    </row>
    <row r="203" spans="1:12" s="234" customFormat="1" ht="26.25" customHeight="1">
      <c r="A203" s="236" t="s">
        <v>626</v>
      </c>
      <c r="B203" s="228" t="s">
        <v>132</v>
      </c>
      <c r="C203" s="228" t="s">
        <v>94</v>
      </c>
      <c r="D203" s="228" t="s">
        <v>262</v>
      </c>
      <c r="E203" s="228"/>
      <c r="F203" s="246"/>
      <c r="G203" s="353">
        <f>G204+G215+G220</f>
        <v>4036921</v>
      </c>
      <c r="H203" s="380"/>
      <c r="I203" s="354">
        <f t="shared" si="4"/>
        <v>4036921</v>
      </c>
      <c r="J203" s="353">
        <f>J204+J215+J220</f>
        <v>8706220</v>
      </c>
      <c r="K203" s="380"/>
      <c r="L203" s="242">
        <f t="shared" si="5"/>
        <v>8706220</v>
      </c>
    </row>
    <row r="204" spans="1:12" s="234" customFormat="1" ht="44.25" customHeight="1">
      <c r="A204" s="227" t="s">
        <v>627</v>
      </c>
      <c r="B204" s="228" t="s">
        <v>132</v>
      </c>
      <c r="C204" s="228" t="s">
        <v>94</v>
      </c>
      <c r="D204" s="228" t="s">
        <v>262</v>
      </c>
      <c r="E204" s="287" t="s">
        <v>628</v>
      </c>
      <c r="F204" s="246"/>
      <c r="G204" s="353">
        <f>G205</f>
        <v>1560000</v>
      </c>
      <c r="H204" s="380"/>
      <c r="I204" s="354">
        <f t="shared" si="4"/>
        <v>1560000</v>
      </c>
      <c r="J204" s="353">
        <f>J205</f>
        <v>3560000</v>
      </c>
      <c r="K204" s="380"/>
      <c r="L204" s="242">
        <f t="shared" si="5"/>
        <v>3560000</v>
      </c>
    </row>
    <row r="205" spans="1:12" s="234" customFormat="1" ht="58.5" customHeight="1">
      <c r="A205" s="307" t="s">
        <v>629</v>
      </c>
      <c r="B205" s="249" t="s">
        <v>132</v>
      </c>
      <c r="C205" s="249" t="s">
        <v>94</v>
      </c>
      <c r="D205" s="249" t="s">
        <v>262</v>
      </c>
      <c r="E205" s="308" t="s">
        <v>630</v>
      </c>
      <c r="F205" s="251"/>
      <c r="G205" s="355">
        <f>G206</f>
        <v>1560000</v>
      </c>
      <c r="H205" s="380"/>
      <c r="I205" s="354">
        <f t="shared" si="4"/>
        <v>1560000</v>
      </c>
      <c r="J205" s="355">
        <f>J206</f>
        <v>3560000</v>
      </c>
      <c r="K205" s="380"/>
      <c r="L205" s="242">
        <f t="shared" si="5"/>
        <v>3560000</v>
      </c>
    </row>
    <row r="206" spans="1:12" s="234" customFormat="1" ht="41.25" customHeight="1">
      <c r="A206" s="260" t="s">
        <v>631</v>
      </c>
      <c r="B206" s="228" t="s">
        <v>132</v>
      </c>
      <c r="C206" s="228" t="s">
        <v>94</v>
      </c>
      <c r="D206" s="228" t="s">
        <v>262</v>
      </c>
      <c r="E206" s="287" t="s">
        <v>632</v>
      </c>
      <c r="F206" s="246"/>
      <c r="G206" s="353">
        <f>G207+G209+G211+G213</f>
        <v>1560000</v>
      </c>
      <c r="H206" s="380"/>
      <c r="I206" s="353">
        <f t="shared" si="4"/>
        <v>1560000</v>
      </c>
      <c r="J206" s="353">
        <f>1560000+2000000</f>
        <v>3560000</v>
      </c>
      <c r="K206" s="380"/>
      <c r="L206" s="230">
        <f t="shared" si="5"/>
        <v>3560000</v>
      </c>
    </row>
    <row r="207" spans="1:12" s="234" customFormat="1" ht="0.75" customHeight="1" hidden="1">
      <c r="A207" s="265" t="s">
        <v>633</v>
      </c>
      <c r="B207" s="228"/>
      <c r="C207" s="239" t="s">
        <v>94</v>
      </c>
      <c r="D207" s="239" t="s">
        <v>262</v>
      </c>
      <c r="E207" s="275" t="s">
        <v>634</v>
      </c>
      <c r="F207" s="245"/>
      <c r="G207" s="354">
        <f>G208</f>
        <v>0</v>
      </c>
      <c r="H207" s="380"/>
      <c r="I207" s="354">
        <f t="shared" si="4"/>
        <v>0</v>
      </c>
      <c r="J207" s="354">
        <f>J208</f>
        <v>0</v>
      </c>
      <c r="K207" s="380"/>
      <c r="L207" s="242">
        <f t="shared" si="5"/>
        <v>0</v>
      </c>
    </row>
    <row r="208" spans="1:12" s="234" customFormat="1" ht="44.25" customHeight="1" hidden="1">
      <c r="A208" s="305" t="s">
        <v>90</v>
      </c>
      <c r="B208" s="228"/>
      <c r="C208" s="239" t="s">
        <v>94</v>
      </c>
      <c r="D208" s="239" t="s">
        <v>262</v>
      </c>
      <c r="E208" s="275" t="s">
        <v>634</v>
      </c>
      <c r="F208" s="245" t="s">
        <v>97</v>
      </c>
      <c r="G208" s="354"/>
      <c r="H208" s="380"/>
      <c r="I208" s="354">
        <f t="shared" si="4"/>
        <v>0</v>
      </c>
      <c r="J208" s="354"/>
      <c r="K208" s="380"/>
      <c r="L208" s="242">
        <f t="shared" si="5"/>
        <v>0</v>
      </c>
    </row>
    <row r="209" spans="1:12" s="234" customFormat="1" ht="51.75" hidden="1">
      <c r="A209" s="265" t="s">
        <v>635</v>
      </c>
      <c r="B209" s="239" t="s">
        <v>132</v>
      </c>
      <c r="C209" s="239" t="s">
        <v>94</v>
      </c>
      <c r="D209" s="239" t="s">
        <v>262</v>
      </c>
      <c r="E209" s="275" t="s">
        <v>636</v>
      </c>
      <c r="F209" s="245"/>
      <c r="G209" s="354">
        <f>G210</f>
        <v>0</v>
      </c>
      <c r="H209" s="380"/>
      <c r="I209" s="354">
        <f t="shared" si="4"/>
        <v>0</v>
      </c>
      <c r="J209" s="354">
        <f>J210</f>
        <v>0</v>
      </c>
      <c r="K209" s="380"/>
      <c r="L209" s="242">
        <f t="shared" si="5"/>
        <v>0</v>
      </c>
    </row>
    <row r="210" spans="1:12" s="234" customFormat="1" ht="43.5" customHeight="1" hidden="1">
      <c r="A210" s="305" t="s">
        <v>90</v>
      </c>
      <c r="B210" s="239" t="s">
        <v>132</v>
      </c>
      <c r="C210" s="239" t="s">
        <v>94</v>
      </c>
      <c r="D210" s="239" t="s">
        <v>262</v>
      </c>
      <c r="E210" s="275" t="s">
        <v>636</v>
      </c>
      <c r="F210" s="245" t="s">
        <v>97</v>
      </c>
      <c r="G210" s="354"/>
      <c r="H210" s="380"/>
      <c r="I210" s="354">
        <f t="shared" si="4"/>
        <v>0</v>
      </c>
      <c r="J210" s="354"/>
      <c r="K210" s="380"/>
      <c r="L210" s="242">
        <f t="shared" si="5"/>
        <v>0</v>
      </c>
    </row>
    <row r="211" spans="1:12" s="234" customFormat="1" ht="39" hidden="1">
      <c r="A211" s="265" t="s">
        <v>637</v>
      </c>
      <c r="B211" s="239" t="s">
        <v>132</v>
      </c>
      <c r="C211" s="239" t="s">
        <v>94</v>
      </c>
      <c r="D211" s="239" t="s">
        <v>262</v>
      </c>
      <c r="E211" s="275" t="s">
        <v>638</v>
      </c>
      <c r="F211" s="245"/>
      <c r="G211" s="354">
        <f>G212</f>
        <v>0</v>
      </c>
      <c r="H211" s="380"/>
      <c r="I211" s="354">
        <f t="shared" si="4"/>
        <v>0</v>
      </c>
      <c r="J211" s="354">
        <f>J212</f>
        <v>0</v>
      </c>
      <c r="K211" s="380"/>
      <c r="L211" s="242">
        <f t="shared" si="5"/>
        <v>0</v>
      </c>
    </row>
    <row r="212" spans="1:12" s="234" customFormat="1" ht="15" hidden="1">
      <c r="A212" s="305" t="s">
        <v>90</v>
      </c>
      <c r="B212" s="239" t="s">
        <v>132</v>
      </c>
      <c r="C212" s="239" t="s">
        <v>94</v>
      </c>
      <c r="D212" s="239" t="s">
        <v>262</v>
      </c>
      <c r="E212" s="275" t="s">
        <v>638</v>
      </c>
      <c r="F212" s="245" t="s">
        <v>97</v>
      </c>
      <c r="G212" s="354"/>
      <c r="H212" s="380"/>
      <c r="I212" s="354">
        <f t="shared" si="4"/>
        <v>0</v>
      </c>
      <c r="J212" s="354"/>
      <c r="K212" s="380"/>
      <c r="L212" s="242">
        <f t="shared" si="5"/>
        <v>0</v>
      </c>
    </row>
    <row r="213" spans="1:12" s="234" customFormat="1" ht="39">
      <c r="A213" s="265" t="s">
        <v>639</v>
      </c>
      <c r="B213" s="239" t="s">
        <v>132</v>
      </c>
      <c r="C213" s="239" t="s">
        <v>94</v>
      </c>
      <c r="D213" s="239" t="s">
        <v>262</v>
      </c>
      <c r="E213" s="275" t="s">
        <v>640</v>
      </c>
      <c r="F213" s="245"/>
      <c r="G213" s="354">
        <f>G214</f>
        <v>1560000</v>
      </c>
      <c r="H213" s="380"/>
      <c r="I213" s="354">
        <f t="shared" si="4"/>
        <v>1560000</v>
      </c>
      <c r="J213" s="354">
        <f>J214</f>
        <v>3560000</v>
      </c>
      <c r="K213" s="380"/>
      <c r="L213" s="242">
        <f t="shared" si="5"/>
        <v>3560000</v>
      </c>
    </row>
    <row r="214" spans="1:12" s="234" customFormat="1" ht="15">
      <c r="A214" s="305" t="s">
        <v>90</v>
      </c>
      <c r="B214" s="239" t="s">
        <v>132</v>
      </c>
      <c r="C214" s="239" t="s">
        <v>94</v>
      </c>
      <c r="D214" s="239" t="s">
        <v>262</v>
      </c>
      <c r="E214" s="275" t="s">
        <v>640</v>
      </c>
      <c r="F214" s="245" t="s">
        <v>97</v>
      </c>
      <c r="G214" s="354">
        <v>1560000</v>
      </c>
      <c r="H214" s="380"/>
      <c r="I214" s="354">
        <f t="shared" si="4"/>
        <v>1560000</v>
      </c>
      <c r="J214" s="242">
        <f>1560000+2000000</f>
        <v>3560000</v>
      </c>
      <c r="K214" s="380"/>
      <c r="L214" s="242">
        <f t="shared" si="5"/>
        <v>3560000</v>
      </c>
    </row>
    <row r="215" spans="1:12" s="234" customFormat="1" ht="61.5" customHeight="1">
      <c r="A215" s="309" t="s">
        <v>641</v>
      </c>
      <c r="B215" s="228" t="s">
        <v>132</v>
      </c>
      <c r="C215" s="228" t="s">
        <v>94</v>
      </c>
      <c r="D215" s="228" t="s">
        <v>262</v>
      </c>
      <c r="E215" s="287" t="s">
        <v>604</v>
      </c>
      <c r="F215" s="246"/>
      <c r="G215" s="353">
        <f>G216</f>
        <v>250000</v>
      </c>
      <c r="H215" s="380"/>
      <c r="I215" s="353">
        <f t="shared" si="4"/>
        <v>250000</v>
      </c>
      <c r="J215" s="353">
        <f>J216</f>
        <v>2569299</v>
      </c>
      <c r="K215" s="380"/>
      <c r="L215" s="230">
        <f t="shared" si="5"/>
        <v>2569299</v>
      </c>
    </row>
    <row r="216" spans="1:12" ht="81" customHeight="1">
      <c r="A216" s="360" t="s">
        <v>642</v>
      </c>
      <c r="B216" s="239" t="s">
        <v>132</v>
      </c>
      <c r="C216" s="249" t="s">
        <v>94</v>
      </c>
      <c r="D216" s="249" t="s">
        <v>262</v>
      </c>
      <c r="E216" s="290" t="s">
        <v>643</v>
      </c>
      <c r="F216" s="251"/>
      <c r="G216" s="355">
        <f>G217</f>
        <v>250000</v>
      </c>
      <c r="H216" s="381"/>
      <c r="I216" s="354">
        <f t="shared" si="4"/>
        <v>250000</v>
      </c>
      <c r="J216" s="355">
        <f>J217</f>
        <v>2569299</v>
      </c>
      <c r="K216" s="381"/>
      <c r="L216" s="242">
        <f t="shared" si="5"/>
        <v>2569299</v>
      </c>
    </row>
    <row r="217" spans="1:12" ht="48.75" customHeight="1">
      <c r="A217" s="260" t="s">
        <v>644</v>
      </c>
      <c r="B217" s="239" t="s">
        <v>132</v>
      </c>
      <c r="C217" s="228" t="s">
        <v>94</v>
      </c>
      <c r="D217" s="228" t="s">
        <v>262</v>
      </c>
      <c r="E217" s="267" t="s">
        <v>645</v>
      </c>
      <c r="F217" s="246"/>
      <c r="G217" s="353">
        <f>G218</f>
        <v>250000</v>
      </c>
      <c r="H217" s="381"/>
      <c r="I217" s="354">
        <f t="shared" si="4"/>
        <v>250000</v>
      </c>
      <c r="J217" s="353">
        <f>J218</f>
        <v>2569299</v>
      </c>
      <c r="K217" s="381"/>
      <c r="L217" s="242">
        <f t="shared" si="5"/>
        <v>2569299</v>
      </c>
    </row>
    <row r="218" spans="1:12" ht="39">
      <c r="A218" s="243" t="s">
        <v>646</v>
      </c>
      <c r="B218" s="239" t="s">
        <v>132</v>
      </c>
      <c r="C218" s="239" t="s">
        <v>94</v>
      </c>
      <c r="D218" s="239" t="s">
        <v>262</v>
      </c>
      <c r="E218" s="269" t="s">
        <v>647</v>
      </c>
      <c r="F218" s="245"/>
      <c r="G218" s="354">
        <f>G219</f>
        <v>250000</v>
      </c>
      <c r="H218" s="381"/>
      <c r="I218" s="354">
        <f t="shared" si="4"/>
        <v>250000</v>
      </c>
      <c r="J218" s="354">
        <f>J219</f>
        <v>2569299</v>
      </c>
      <c r="K218" s="381"/>
      <c r="L218" s="242">
        <f t="shared" si="5"/>
        <v>2569299</v>
      </c>
    </row>
    <row r="219" spans="1:12" ht="15">
      <c r="A219" s="305" t="s">
        <v>90</v>
      </c>
      <c r="B219" s="239" t="s">
        <v>132</v>
      </c>
      <c r="C219" s="239" t="s">
        <v>94</v>
      </c>
      <c r="D219" s="239" t="s">
        <v>262</v>
      </c>
      <c r="E219" s="269" t="s">
        <v>647</v>
      </c>
      <c r="F219" s="245" t="s">
        <v>97</v>
      </c>
      <c r="G219" s="354">
        <f>250000</f>
        <v>250000</v>
      </c>
      <c r="H219" s="381"/>
      <c r="I219" s="354">
        <f t="shared" si="4"/>
        <v>250000</v>
      </c>
      <c r="J219" s="354">
        <f>250000+2319299</f>
        <v>2569299</v>
      </c>
      <c r="K219" s="381"/>
      <c r="L219" s="242">
        <f t="shared" si="5"/>
        <v>2569299</v>
      </c>
    </row>
    <row r="220" spans="1:12" s="234" customFormat="1" ht="43.5" customHeight="1">
      <c r="A220" s="283" t="s">
        <v>648</v>
      </c>
      <c r="B220" s="228" t="s">
        <v>132</v>
      </c>
      <c r="C220" s="228" t="s">
        <v>94</v>
      </c>
      <c r="D220" s="228" t="s">
        <v>262</v>
      </c>
      <c r="E220" s="287" t="s">
        <v>649</v>
      </c>
      <c r="F220" s="246"/>
      <c r="G220" s="353">
        <f>G221</f>
        <v>2226921</v>
      </c>
      <c r="H220" s="380"/>
      <c r="I220" s="354">
        <f t="shared" si="4"/>
        <v>2226921</v>
      </c>
      <c r="J220" s="353">
        <f>J221</f>
        <v>2576921</v>
      </c>
      <c r="K220" s="380"/>
      <c r="L220" s="242">
        <f t="shared" si="5"/>
        <v>2576921</v>
      </c>
    </row>
    <row r="221" spans="1:12" ht="75" customHeight="1">
      <c r="A221" s="311" t="s">
        <v>650</v>
      </c>
      <c r="B221" s="239" t="s">
        <v>132</v>
      </c>
      <c r="C221" s="249" t="s">
        <v>94</v>
      </c>
      <c r="D221" s="249" t="s">
        <v>262</v>
      </c>
      <c r="E221" s="290" t="s">
        <v>651</v>
      </c>
      <c r="F221" s="251"/>
      <c r="G221" s="355">
        <f>G229+G222</f>
        <v>2226921</v>
      </c>
      <c r="H221" s="381"/>
      <c r="I221" s="354">
        <f t="shared" si="4"/>
        <v>2226921</v>
      </c>
      <c r="J221" s="355">
        <f>J229+J222</f>
        <v>2576921</v>
      </c>
      <c r="K221" s="381"/>
      <c r="L221" s="242">
        <f t="shared" si="5"/>
        <v>2576921</v>
      </c>
    </row>
    <row r="222" spans="1:12" ht="31.5" customHeight="1" hidden="1">
      <c r="A222" s="280" t="s">
        <v>652</v>
      </c>
      <c r="B222" s="239" t="s">
        <v>132</v>
      </c>
      <c r="C222" s="228" t="s">
        <v>94</v>
      </c>
      <c r="D222" s="228" t="s">
        <v>262</v>
      </c>
      <c r="E222" s="287" t="s">
        <v>653</v>
      </c>
      <c r="F222" s="251"/>
      <c r="G222" s="355">
        <f>G223+G225+G227</f>
        <v>0</v>
      </c>
      <c r="H222" s="381"/>
      <c r="I222" s="354">
        <f t="shared" si="4"/>
        <v>0</v>
      </c>
      <c r="J222" s="355">
        <f>J223+J225+J227</f>
        <v>0</v>
      </c>
      <c r="K222" s="381"/>
      <c r="L222" s="242">
        <f t="shared" si="5"/>
        <v>0</v>
      </c>
    </row>
    <row r="223" spans="1:12" ht="45" hidden="1">
      <c r="A223" s="312" t="s">
        <v>654</v>
      </c>
      <c r="B223" s="239" t="s">
        <v>132</v>
      </c>
      <c r="C223" s="239" t="s">
        <v>94</v>
      </c>
      <c r="D223" s="239" t="s">
        <v>262</v>
      </c>
      <c r="E223" s="239" t="s">
        <v>655</v>
      </c>
      <c r="F223" s="251"/>
      <c r="G223" s="355">
        <f>G224</f>
        <v>0</v>
      </c>
      <c r="H223" s="381"/>
      <c r="I223" s="354">
        <f t="shared" si="4"/>
        <v>0</v>
      </c>
      <c r="J223" s="355">
        <f>J224</f>
        <v>0</v>
      </c>
      <c r="K223" s="381"/>
      <c r="L223" s="242">
        <f t="shared" si="5"/>
        <v>0</v>
      </c>
    </row>
    <row r="224" spans="1:12" ht="15" hidden="1">
      <c r="A224" s="313" t="s">
        <v>90</v>
      </c>
      <c r="B224" s="239" t="s">
        <v>132</v>
      </c>
      <c r="C224" s="239" t="s">
        <v>94</v>
      </c>
      <c r="D224" s="239" t="s">
        <v>262</v>
      </c>
      <c r="E224" s="239" t="s">
        <v>655</v>
      </c>
      <c r="F224" s="251" t="s">
        <v>97</v>
      </c>
      <c r="G224" s="355"/>
      <c r="H224" s="381"/>
      <c r="I224" s="354">
        <f t="shared" si="4"/>
        <v>0</v>
      </c>
      <c r="J224" s="355"/>
      <c r="K224" s="381"/>
      <c r="L224" s="242">
        <f t="shared" si="5"/>
        <v>0</v>
      </c>
    </row>
    <row r="225" spans="1:12" ht="30" hidden="1">
      <c r="A225" s="312" t="s">
        <v>656</v>
      </c>
      <c r="B225" s="239"/>
      <c r="C225" s="239" t="s">
        <v>94</v>
      </c>
      <c r="D225" s="239" t="s">
        <v>262</v>
      </c>
      <c r="E225" s="239" t="s">
        <v>657</v>
      </c>
      <c r="F225" s="251"/>
      <c r="G225" s="355">
        <f>G226</f>
        <v>0</v>
      </c>
      <c r="H225" s="381"/>
      <c r="I225" s="354">
        <f t="shared" si="4"/>
        <v>0</v>
      </c>
      <c r="J225" s="355">
        <f>J226</f>
        <v>0</v>
      </c>
      <c r="K225" s="381"/>
      <c r="L225" s="242">
        <f t="shared" si="5"/>
        <v>0</v>
      </c>
    </row>
    <row r="226" spans="1:12" ht="46.5" customHeight="1" hidden="1">
      <c r="A226" s="313" t="s">
        <v>90</v>
      </c>
      <c r="B226" s="239"/>
      <c r="C226" s="239" t="s">
        <v>94</v>
      </c>
      <c r="D226" s="239" t="s">
        <v>262</v>
      </c>
      <c r="E226" s="239" t="s">
        <v>657</v>
      </c>
      <c r="F226" s="251" t="s">
        <v>97</v>
      </c>
      <c r="G226" s="355"/>
      <c r="H226" s="381"/>
      <c r="I226" s="354">
        <f t="shared" si="4"/>
        <v>0</v>
      </c>
      <c r="J226" s="355"/>
      <c r="K226" s="381"/>
      <c r="L226" s="242">
        <f t="shared" si="5"/>
        <v>0</v>
      </c>
    </row>
    <row r="227" spans="1:12" ht="30" hidden="1">
      <c r="A227" s="312" t="s">
        <v>658</v>
      </c>
      <c r="B227" s="239"/>
      <c r="C227" s="239" t="s">
        <v>94</v>
      </c>
      <c r="D227" s="239" t="s">
        <v>262</v>
      </c>
      <c r="E227" s="239" t="s">
        <v>659</v>
      </c>
      <c r="F227" s="251"/>
      <c r="G227" s="355">
        <f>G228</f>
        <v>0</v>
      </c>
      <c r="H227" s="381"/>
      <c r="I227" s="354">
        <f t="shared" si="4"/>
        <v>0</v>
      </c>
      <c r="J227" s="355">
        <f>J228</f>
        <v>0</v>
      </c>
      <c r="K227" s="381"/>
      <c r="L227" s="242">
        <f t="shared" si="5"/>
        <v>0</v>
      </c>
    </row>
    <row r="228" spans="1:12" ht="15" hidden="1">
      <c r="A228" s="313" t="s">
        <v>90</v>
      </c>
      <c r="B228" s="239"/>
      <c r="C228" s="239" t="s">
        <v>94</v>
      </c>
      <c r="D228" s="239" t="s">
        <v>262</v>
      </c>
      <c r="E228" s="239" t="s">
        <v>659</v>
      </c>
      <c r="F228" s="251" t="s">
        <v>97</v>
      </c>
      <c r="G228" s="355"/>
      <c r="H228" s="381"/>
      <c r="I228" s="354">
        <f t="shared" si="4"/>
        <v>0</v>
      </c>
      <c r="J228" s="355"/>
      <c r="K228" s="381"/>
      <c r="L228" s="242">
        <f t="shared" si="5"/>
        <v>0</v>
      </c>
    </row>
    <row r="229" spans="1:12" s="234" customFormat="1" ht="38.25" customHeight="1">
      <c r="A229" s="314" t="s">
        <v>660</v>
      </c>
      <c r="B229" s="228" t="s">
        <v>132</v>
      </c>
      <c r="C229" s="228" t="s">
        <v>94</v>
      </c>
      <c r="D229" s="228" t="s">
        <v>262</v>
      </c>
      <c r="E229" s="287" t="s">
        <v>661</v>
      </c>
      <c r="F229" s="246"/>
      <c r="G229" s="353">
        <f>G234+G232+G230</f>
        <v>2226921</v>
      </c>
      <c r="H229" s="380"/>
      <c r="I229" s="354">
        <f t="shared" si="4"/>
        <v>2226921</v>
      </c>
      <c r="J229" s="353">
        <f>J234+J232+J230</f>
        <v>2576921</v>
      </c>
      <c r="K229" s="380"/>
      <c r="L229" s="242">
        <f t="shared" si="5"/>
        <v>2576921</v>
      </c>
    </row>
    <row r="230" spans="1:12" s="234" customFormat="1" ht="39" hidden="1">
      <c r="A230" s="255" t="s">
        <v>654</v>
      </c>
      <c r="B230" s="228" t="s">
        <v>132</v>
      </c>
      <c r="C230" s="239" t="s">
        <v>94</v>
      </c>
      <c r="D230" s="239" t="s">
        <v>262</v>
      </c>
      <c r="E230" s="275" t="s">
        <v>662</v>
      </c>
      <c r="F230" s="245"/>
      <c r="G230" s="354">
        <f>G231</f>
        <v>0</v>
      </c>
      <c r="H230" s="380"/>
      <c r="I230" s="354">
        <f t="shared" si="4"/>
        <v>0</v>
      </c>
      <c r="J230" s="354">
        <f>J231</f>
        <v>0</v>
      </c>
      <c r="K230" s="380"/>
      <c r="L230" s="242">
        <f t="shared" si="5"/>
        <v>0</v>
      </c>
    </row>
    <row r="231" spans="1:12" s="234" customFormat="1" ht="15" hidden="1">
      <c r="A231" s="313" t="s">
        <v>90</v>
      </c>
      <c r="B231" s="228" t="s">
        <v>132</v>
      </c>
      <c r="C231" s="239" t="s">
        <v>94</v>
      </c>
      <c r="D231" s="239" t="s">
        <v>262</v>
      </c>
      <c r="E231" s="275" t="s">
        <v>662</v>
      </c>
      <c r="F231" s="245" t="s">
        <v>97</v>
      </c>
      <c r="G231" s="354"/>
      <c r="H231" s="380"/>
      <c r="I231" s="354">
        <f t="shared" si="4"/>
        <v>0</v>
      </c>
      <c r="J231" s="354"/>
      <c r="K231" s="380"/>
      <c r="L231" s="242">
        <f t="shared" si="5"/>
        <v>0</v>
      </c>
    </row>
    <row r="232" spans="1:12" ht="26.25" hidden="1">
      <c r="A232" s="255" t="s">
        <v>656</v>
      </c>
      <c r="B232" s="239" t="s">
        <v>132</v>
      </c>
      <c r="C232" s="239" t="s">
        <v>94</v>
      </c>
      <c r="D232" s="239" t="s">
        <v>262</v>
      </c>
      <c r="E232" s="275" t="s">
        <v>663</v>
      </c>
      <c r="F232" s="245"/>
      <c r="G232" s="354">
        <f>G233</f>
        <v>0</v>
      </c>
      <c r="H232" s="381"/>
      <c r="I232" s="354">
        <f t="shared" si="4"/>
        <v>0</v>
      </c>
      <c r="J232" s="354">
        <f>J233</f>
        <v>0</v>
      </c>
      <c r="K232" s="381"/>
      <c r="L232" s="242">
        <f t="shared" si="5"/>
        <v>0</v>
      </c>
    </row>
    <row r="233" spans="1:12" ht="27.75" customHeight="1" hidden="1">
      <c r="A233" s="305" t="s">
        <v>90</v>
      </c>
      <c r="B233" s="239" t="s">
        <v>132</v>
      </c>
      <c r="C233" s="239" t="s">
        <v>94</v>
      </c>
      <c r="D233" s="239" t="s">
        <v>262</v>
      </c>
      <c r="E233" s="275" t="s">
        <v>663</v>
      </c>
      <c r="F233" s="245" t="s">
        <v>97</v>
      </c>
      <c r="G233" s="354"/>
      <c r="H233" s="381"/>
      <c r="I233" s="354">
        <f t="shared" si="4"/>
        <v>0</v>
      </c>
      <c r="J233" s="354"/>
      <c r="K233" s="381"/>
      <c r="L233" s="242">
        <f t="shared" si="5"/>
        <v>0</v>
      </c>
    </row>
    <row r="234" spans="1:12" ht="26.25">
      <c r="A234" s="255" t="s">
        <v>658</v>
      </c>
      <c r="B234" s="239" t="s">
        <v>132</v>
      </c>
      <c r="C234" s="239" t="s">
        <v>94</v>
      </c>
      <c r="D234" s="239" t="s">
        <v>262</v>
      </c>
      <c r="E234" s="275" t="s">
        <v>664</v>
      </c>
      <c r="F234" s="245"/>
      <c r="G234" s="354">
        <f>G235</f>
        <v>2226921</v>
      </c>
      <c r="H234" s="381"/>
      <c r="I234" s="354">
        <f t="shared" si="4"/>
        <v>2226921</v>
      </c>
      <c r="J234" s="354">
        <f>J235</f>
        <v>2576921</v>
      </c>
      <c r="K234" s="381"/>
      <c r="L234" s="242">
        <f t="shared" si="5"/>
        <v>2576921</v>
      </c>
    </row>
    <row r="235" spans="1:12" ht="15">
      <c r="A235" s="305" t="s">
        <v>90</v>
      </c>
      <c r="B235" s="239" t="s">
        <v>132</v>
      </c>
      <c r="C235" s="239" t="s">
        <v>94</v>
      </c>
      <c r="D235" s="239" t="s">
        <v>262</v>
      </c>
      <c r="E235" s="275" t="s">
        <v>664</v>
      </c>
      <c r="F235" s="245" t="s">
        <v>97</v>
      </c>
      <c r="G235" s="354">
        <f>1238490+1289260+49171-350000</f>
        <v>2226921</v>
      </c>
      <c r="H235" s="381"/>
      <c r="I235" s="354">
        <f t="shared" si="4"/>
        <v>2226921</v>
      </c>
      <c r="J235" s="354">
        <f>1500000+1076921</f>
        <v>2576921</v>
      </c>
      <c r="K235" s="381"/>
      <c r="L235" s="242">
        <f t="shared" si="5"/>
        <v>2576921</v>
      </c>
    </row>
    <row r="236" spans="1:12" s="234" customFormat="1" ht="13.5" customHeight="1">
      <c r="A236" s="297" t="s">
        <v>253</v>
      </c>
      <c r="B236" s="228" t="s">
        <v>132</v>
      </c>
      <c r="C236" s="228" t="s">
        <v>228</v>
      </c>
      <c r="D236" s="228"/>
      <c r="E236" s="287"/>
      <c r="F236" s="289"/>
      <c r="G236" s="353">
        <f>G237</f>
        <v>696800</v>
      </c>
      <c r="H236" s="380"/>
      <c r="I236" s="353">
        <f t="shared" si="4"/>
        <v>696800</v>
      </c>
      <c r="J236" s="353">
        <f>J237</f>
        <v>696800</v>
      </c>
      <c r="K236" s="380"/>
      <c r="L236" s="230">
        <f t="shared" si="5"/>
        <v>696800</v>
      </c>
    </row>
    <row r="237" spans="1:12" s="234" customFormat="1" ht="14.25">
      <c r="A237" s="233" t="s">
        <v>860</v>
      </c>
      <c r="B237" s="228" t="s">
        <v>132</v>
      </c>
      <c r="C237" s="228" t="s">
        <v>228</v>
      </c>
      <c r="D237" s="228" t="s">
        <v>228</v>
      </c>
      <c r="E237" s="228"/>
      <c r="F237" s="229"/>
      <c r="G237" s="353">
        <f>G238</f>
        <v>696800</v>
      </c>
      <c r="H237" s="380"/>
      <c r="I237" s="353">
        <f t="shared" si="4"/>
        <v>696800</v>
      </c>
      <c r="J237" s="353">
        <f>J238</f>
        <v>696800</v>
      </c>
      <c r="K237" s="380"/>
      <c r="L237" s="230">
        <f t="shared" si="5"/>
        <v>696800</v>
      </c>
    </row>
    <row r="238" spans="1:12" s="234" customFormat="1" ht="57" customHeight="1">
      <c r="A238" s="260" t="s">
        <v>705</v>
      </c>
      <c r="B238" s="228" t="s">
        <v>132</v>
      </c>
      <c r="C238" s="228" t="s">
        <v>228</v>
      </c>
      <c r="D238" s="228" t="s">
        <v>228</v>
      </c>
      <c r="E238" s="287" t="s">
        <v>706</v>
      </c>
      <c r="F238" s="229"/>
      <c r="G238" s="353">
        <f>G239+G246</f>
        <v>696800</v>
      </c>
      <c r="H238" s="380"/>
      <c r="I238" s="354">
        <f t="shared" si="4"/>
        <v>696800</v>
      </c>
      <c r="J238" s="353">
        <f>J239+J246</f>
        <v>696800</v>
      </c>
      <c r="K238" s="380"/>
      <c r="L238" s="242">
        <f t="shared" si="5"/>
        <v>696800</v>
      </c>
    </row>
    <row r="239" spans="1:12" ht="69.75" customHeight="1">
      <c r="A239" s="321" t="s">
        <v>732</v>
      </c>
      <c r="B239" s="239" t="s">
        <v>132</v>
      </c>
      <c r="C239" s="249" t="s">
        <v>228</v>
      </c>
      <c r="D239" s="249" t="s">
        <v>228</v>
      </c>
      <c r="E239" s="290" t="s">
        <v>733</v>
      </c>
      <c r="F239" s="291"/>
      <c r="G239" s="355">
        <f>G240+G243</f>
        <v>50000</v>
      </c>
      <c r="H239" s="381"/>
      <c r="I239" s="354">
        <f t="shared" si="4"/>
        <v>50000</v>
      </c>
      <c r="J239" s="355">
        <f>J240+J243</f>
        <v>50000</v>
      </c>
      <c r="K239" s="381"/>
      <c r="L239" s="242">
        <f t="shared" si="5"/>
        <v>50000</v>
      </c>
    </row>
    <row r="240" spans="1:12" ht="39.75" customHeight="1">
      <c r="A240" s="260" t="s">
        <v>734</v>
      </c>
      <c r="B240" s="239" t="s">
        <v>132</v>
      </c>
      <c r="C240" s="239" t="s">
        <v>228</v>
      </c>
      <c r="D240" s="239" t="s">
        <v>228</v>
      </c>
      <c r="E240" s="275" t="s">
        <v>735</v>
      </c>
      <c r="F240" s="293"/>
      <c r="G240" s="354">
        <f>G241</f>
        <v>20000</v>
      </c>
      <c r="H240" s="381"/>
      <c r="I240" s="354">
        <f t="shared" si="4"/>
        <v>20000</v>
      </c>
      <c r="J240" s="354">
        <f>J241</f>
        <v>20000</v>
      </c>
      <c r="K240" s="381"/>
      <c r="L240" s="242">
        <f t="shared" si="5"/>
        <v>20000</v>
      </c>
    </row>
    <row r="241" spans="1:12" ht="19.5" customHeight="1">
      <c r="A241" s="247" t="s">
        <v>344</v>
      </c>
      <c r="B241" s="239" t="s">
        <v>132</v>
      </c>
      <c r="C241" s="239" t="s">
        <v>228</v>
      </c>
      <c r="D241" s="239" t="s">
        <v>228</v>
      </c>
      <c r="E241" s="275" t="s">
        <v>736</v>
      </c>
      <c r="F241" s="293"/>
      <c r="G241" s="354">
        <f>G242</f>
        <v>20000</v>
      </c>
      <c r="H241" s="381"/>
      <c r="I241" s="354">
        <f t="shared" si="4"/>
        <v>20000</v>
      </c>
      <c r="J241" s="354">
        <f>J242</f>
        <v>20000</v>
      </c>
      <c r="K241" s="381"/>
      <c r="L241" s="242">
        <f t="shared" si="5"/>
        <v>20000</v>
      </c>
    </row>
    <row r="242" spans="1:12" ht="27.75" customHeight="1">
      <c r="A242" s="244" t="s">
        <v>435</v>
      </c>
      <c r="B242" s="239" t="s">
        <v>132</v>
      </c>
      <c r="C242" s="239" t="s">
        <v>228</v>
      </c>
      <c r="D242" s="239" t="s">
        <v>228</v>
      </c>
      <c r="E242" s="275" t="s">
        <v>736</v>
      </c>
      <c r="F242" s="293" t="s">
        <v>261</v>
      </c>
      <c r="G242" s="354">
        <f>15000+5000</f>
        <v>20000</v>
      </c>
      <c r="H242" s="381"/>
      <c r="I242" s="354">
        <f t="shared" si="4"/>
        <v>20000</v>
      </c>
      <c r="J242" s="354">
        <f>15000+5000</f>
        <v>20000</v>
      </c>
      <c r="K242" s="381"/>
      <c r="L242" s="242">
        <f t="shared" si="5"/>
        <v>20000</v>
      </c>
    </row>
    <row r="243" spans="1:12" ht="25.5">
      <c r="A243" s="260" t="s">
        <v>737</v>
      </c>
      <c r="B243" s="239" t="s">
        <v>132</v>
      </c>
      <c r="C243" s="239" t="s">
        <v>228</v>
      </c>
      <c r="D243" s="239" t="s">
        <v>228</v>
      </c>
      <c r="E243" s="275" t="s">
        <v>738</v>
      </c>
      <c r="F243" s="293"/>
      <c r="G243" s="354">
        <f>G244</f>
        <v>30000</v>
      </c>
      <c r="H243" s="381"/>
      <c r="I243" s="354">
        <f t="shared" si="4"/>
        <v>30000</v>
      </c>
      <c r="J243" s="354">
        <f>J244</f>
        <v>30000</v>
      </c>
      <c r="K243" s="381"/>
      <c r="L243" s="242">
        <f t="shared" si="5"/>
        <v>30000</v>
      </c>
    </row>
    <row r="244" spans="1:12" ht="15">
      <c r="A244" s="247" t="s">
        <v>344</v>
      </c>
      <c r="B244" s="239" t="s">
        <v>132</v>
      </c>
      <c r="C244" s="239" t="s">
        <v>228</v>
      </c>
      <c r="D244" s="239" t="s">
        <v>228</v>
      </c>
      <c r="E244" s="275" t="s">
        <v>739</v>
      </c>
      <c r="F244" s="293"/>
      <c r="G244" s="354">
        <f>G245</f>
        <v>30000</v>
      </c>
      <c r="H244" s="381"/>
      <c r="I244" s="354">
        <f>G244+H244</f>
        <v>30000</v>
      </c>
      <c r="J244" s="354">
        <f>J245</f>
        <v>30000</v>
      </c>
      <c r="K244" s="381"/>
      <c r="L244" s="242">
        <f t="shared" si="5"/>
        <v>30000</v>
      </c>
    </row>
    <row r="245" spans="1:12" ht="26.25">
      <c r="A245" s="244" t="s">
        <v>435</v>
      </c>
      <c r="B245" s="239" t="s">
        <v>132</v>
      </c>
      <c r="C245" s="239" t="s">
        <v>228</v>
      </c>
      <c r="D245" s="239" t="s">
        <v>228</v>
      </c>
      <c r="E245" s="275" t="s">
        <v>739</v>
      </c>
      <c r="F245" s="293" t="s">
        <v>261</v>
      </c>
      <c r="G245" s="354">
        <v>30000</v>
      </c>
      <c r="H245" s="381"/>
      <c r="I245" s="354">
        <f>G245+H245</f>
        <v>30000</v>
      </c>
      <c r="J245" s="354">
        <v>30000</v>
      </c>
      <c r="K245" s="381"/>
      <c r="L245" s="242">
        <f t="shared" si="5"/>
        <v>30000</v>
      </c>
    </row>
    <row r="246" spans="1:12" ht="55.5" customHeight="1">
      <c r="A246" s="284" t="s">
        <v>740</v>
      </c>
      <c r="B246" s="239" t="s">
        <v>132</v>
      </c>
      <c r="C246" s="239" t="s">
        <v>228</v>
      </c>
      <c r="D246" s="239" t="s">
        <v>228</v>
      </c>
      <c r="E246" s="275" t="s">
        <v>741</v>
      </c>
      <c r="F246" s="293"/>
      <c r="G246" s="354">
        <f>G247</f>
        <v>646800</v>
      </c>
      <c r="H246" s="381"/>
      <c r="I246" s="354">
        <f t="shared" si="4"/>
        <v>646800</v>
      </c>
      <c r="J246" s="354">
        <f>J247</f>
        <v>646800</v>
      </c>
      <c r="K246" s="381"/>
      <c r="L246" s="242">
        <f t="shared" si="5"/>
        <v>646800</v>
      </c>
    </row>
    <row r="247" spans="1:12" ht="27.75" customHeight="1">
      <c r="A247" s="260" t="s">
        <v>742</v>
      </c>
      <c r="B247" s="239" t="s">
        <v>132</v>
      </c>
      <c r="C247" s="239" t="s">
        <v>228</v>
      </c>
      <c r="D247" s="239" t="s">
        <v>228</v>
      </c>
      <c r="E247" s="275" t="s">
        <v>743</v>
      </c>
      <c r="F247" s="293"/>
      <c r="G247" s="354">
        <f>G248+G251</f>
        <v>646800</v>
      </c>
      <c r="H247" s="381"/>
      <c r="I247" s="354">
        <f t="shared" si="4"/>
        <v>646800</v>
      </c>
      <c r="J247" s="354">
        <f>J248+J251</f>
        <v>646800</v>
      </c>
      <c r="K247" s="381"/>
      <c r="L247" s="242">
        <f t="shared" si="5"/>
        <v>646800</v>
      </c>
    </row>
    <row r="248" spans="1:12" ht="15" hidden="1">
      <c r="A248" s="238" t="s">
        <v>744</v>
      </c>
      <c r="B248" s="239" t="s">
        <v>132</v>
      </c>
      <c r="C248" s="239" t="s">
        <v>228</v>
      </c>
      <c r="D248" s="239" t="s">
        <v>228</v>
      </c>
      <c r="E248" s="275" t="s">
        <v>745</v>
      </c>
      <c r="F248" s="241"/>
      <c r="G248" s="354">
        <f>G249+G250</f>
        <v>0</v>
      </c>
      <c r="H248" s="381"/>
      <c r="I248" s="354">
        <f t="shared" si="4"/>
        <v>0</v>
      </c>
      <c r="J248" s="354">
        <f>J249+J250</f>
        <v>0</v>
      </c>
      <c r="K248" s="381"/>
      <c r="L248" s="242">
        <f t="shared" si="5"/>
        <v>0</v>
      </c>
    </row>
    <row r="249" spans="1:12" ht="24.75" hidden="1">
      <c r="A249" s="319" t="s">
        <v>435</v>
      </c>
      <c r="B249" s="239" t="s">
        <v>132</v>
      </c>
      <c r="C249" s="239" t="s">
        <v>228</v>
      </c>
      <c r="D249" s="239" t="s">
        <v>228</v>
      </c>
      <c r="E249" s="275" t="s">
        <v>745</v>
      </c>
      <c r="F249" s="293" t="s">
        <v>261</v>
      </c>
      <c r="G249" s="354"/>
      <c r="H249" s="381"/>
      <c r="I249" s="354">
        <f t="shared" si="4"/>
        <v>0</v>
      </c>
      <c r="J249" s="354"/>
      <c r="K249" s="381"/>
      <c r="L249" s="242">
        <f t="shared" si="5"/>
        <v>0</v>
      </c>
    </row>
    <row r="250" spans="1:12" ht="15" hidden="1">
      <c r="A250" s="238" t="s">
        <v>103</v>
      </c>
      <c r="B250" s="239" t="s">
        <v>132</v>
      </c>
      <c r="C250" s="239" t="s">
        <v>228</v>
      </c>
      <c r="D250" s="239" t="s">
        <v>228</v>
      </c>
      <c r="E250" s="275" t="s">
        <v>745</v>
      </c>
      <c r="F250" s="293" t="s">
        <v>104</v>
      </c>
      <c r="G250" s="354"/>
      <c r="H250" s="381"/>
      <c r="I250" s="354">
        <f t="shared" si="4"/>
        <v>0</v>
      </c>
      <c r="J250" s="354"/>
      <c r="K250" s="381"/>
      <c r="L250" s="242">
        <f t="shared" si="5"/>
        <v>0</v>
      </c>
    </row>
    <row r="251" spans="1:12" ht="18.75" customHeight="1">
      <c r="A251" s="387" t="s">
        <v>746</v>
      </c>
      <c r="B251" s="239" t="s">
        <v>132</v>
      </c>
      <c r="C251" s="239" t="s">
        <v>228</v>
      </c>
      <c r="D251" s="239" t="s">
        <v>228</v>
      </c>
      <c r="E251" s="275" t="s">
        <v>747</v>
      </c>
      <c r="F251" s="241"/>
      <c r="G251" s="354">
        <f>G252</f>
        <v>646800</v>
      </c>
      <c r="H251" s="381"/>
      <c r="I251" s="354">
        <f>G251+H251</f>
        <v>646800</v>
      </c>
      <c r="J251" s="354">
        <f>J252</f>
        <v>646800</v>
      </c>
      <c r="K251" s="381"/>
      <c r="L251" s="242">
        <f t="shared" si="5"/>
        <v>646800</v>
      </c>
    </row>
    <row r="252" spans="1:12" ht="15">
      <c r="A252" s="238" t="s">
        <v>103</v>
      </c>
      <c r="B252" s="239" t="s">
        <v>132</v>
      </c>
      <c r="C252" s="239" t="s">
        <v>228</v>
      </c>
      <c r="D252" s="239" t="s">
        <v>228</v>
      </c>
      <c r="E252" s="275" t="s">
        <v>747</v>
      </c>
      <c r="F252" s="293" t="s">
        <v>104</v>
      </c>
      <c r="G252" s="354">
        <v>646800</v>
      </c>
      <c r="H252" s="381"/>
      <c r="I252" s="354">
        <f>G252+H252</f>
        <v>646800</v>
      </c>
      <c r="J252" s="354">
        <v>646800</v>
      </c>
      <c r="K252" s="381"/>
      <c r="L252" s="242">
        <f t="shared" si="5"/>
        <v>646800</v>
      </c>
    </row>
    <row r="253" spans="1:12" ht="15.75">
      <c r="A253" s="388" t="s">
        <v>107</v>
      </c>
      <c r="B253" s="228" t="s">
        <v>132</v>
      </c>
      <c r="C253" s="228" t="s">
        <v>72</v>
      </c>
      <c r="D253" s="228"/>
      <c r="E253" s="228"/>
      <c r="F253" s="293"/>
      <c r="G253" s="354">
        <f>G254</f>
        <v>4947100</v>
      </c>
      <c r="H253" s="381"/>
      <c r="I253" s="354">
        <f t="shared" si="4"/>
        <v>4947100</v>
      </c>
      <c r="J253" s="354">
        <f>J254</f>
        <v>4947100</v>
      </c>
      <c r="K253" s="381"/>
      <c r="L253" s="242">
        <f t="shared" si="5"/>
        <v>4947100</v>
      </c>
    </row>
    <row r="254" spans="1:12" ht="15.75">
      <c r="A254" s="388" t="s">
        <v>764</v>
      </c>
      <c r="B254" s="228" t="s">
        <v>132</v>
      </c>
      <c r="C254" s="228" t="s">
        <v>72</v>
      </c>
      <c r="D254" s="228" t="s">
        <v>34</v>
      </c>
      <c r="E254" s="275"/>
      <c r="F254" s="293"/>
      <c r="G254" s="354">
        <f>G255</f>
        <v>4947100</v>
      </c>
      <c r="H254" s="381"/>
      <c r="I254" s="354">
        <f t="shared" si="4"/>
        <v>4947100</v>
      </c>
      <c r="J254" s="354">
        <f>J255</f>
        <v>4947100</v>
      </c>
      <c r="K254" s="381"/>
      <c r="L254" s="242">
        <f t="shared" si="5"/>
        <v>4947100</v>
      </c>
    </row>
    <row r="255" spans="1:12" ht="26.25">
      <c r="A255" s="233" t="s">
        <v>342</v>
      </c>
      <c r="B255" s="228" t="s">
        <v>132</v>
      </c>
      <c r="C255" s="228" t="s">
        <v>72</v>
      </c>
      <c r="D255" s="228" t="s">
        <v>34</v>
      </c>
      <c r="E255" s="228" t="s">
        <v>765</v>
      </c>
      <c r="F255" s="293"/>
      <c r="G255" s="354">
        <f>G256</f>
        <v>4947100</v>
      </c>
      <c r="H255" s="381"/>
      <c r="I255" s="354">
        <f aca="true" t="shared" si="6" ref="I255:I327">G255+H255</f>
        <v>4947100</v>
      </c>
      <c r="J255" s="354">
        <f>J256</f>
        <v>4947100</v>
      </c>
      <c r="K255" s="381"/>
      <c r="L255" s="242">
        <f aca="true" t="shared" si="7" ref="L255:L327">J255+K255</f>
        <v>4947100</v>
      </c>
    </row>
    <row r="256" spans="1:12" ht="39" customHeight="1">
      <c r="A256" s="238" t="s">
        <v>347</v>
      </c>
      <c r="B256" s="239" t="s">
        <v>132</v>
      </c>
      <c r="C256" s="239" t="s">
        <v>72</v>
      </c>
      <c r="D256" s="239" t="s">
        <v>34</v>
      </c>
      <c r="E256" s="239" t="s">
        <v>777</v>
      </c>
      <c r="F256" s="293"/>
      <c r="G256" s="354">
        <f>G258</f>
        <v>4947100</v>
      </c>
      <c r="H256" s="381"/>
      <c r="I256" s="354">
        <f t="shared" si="6"/>
        <v>4947100</v>
      </c>
      <c r="J256" s="354">
        <f>J258</f>
        <v>4947100</v>
      </c>
      <c r="K256" s="381"/>
      <c r="L256" s="242">
        <f t="shared" si="7"/>
        <v>4947100</v>
      </c>
    </row>
    <row r="257" spans="1:12" ht="27.75" customHeight="1">
      <c r="A257" s="258" t="s">
        <v>782</v>
      </c>
      <c r="B257" s="239" t="s">
        <v>132</v>
      </c>
      <c r="C257" s="239" t="s">
        <v>108</v>
      </c>
      <c r="D257" s="239" t="s">
        <v>34</v>
      </c>
      <c r="E257" s="275" t="s">
        <v>783</v>
      </c>
      <c r="F257" s="241"/>
      <c r="G257" s="354">
        <f>G258</f>
        <v>4947100</v>
      </c>
      <c r="H257" s="381"/>
      <c r="I257" s="354">
        <f t="shared" si="6"/>
        <v>4947100</v>
      </c>
      <c r="J257" s="354">
        <f>J258</f>
        <v>4947100</v>
      </c>
      <c r="K257" s="381"/>
      <c r="L257" s="242">
        <f t="shared" si="7"/>
        <v>4947100</v>
      </c>
    </row>
    <row r="258" spans="1:12" ht="36.75">
      <c r="A258" s="389" t="s">
        <v>784</v>
      </c>
      <c r="B258" s="239" t="s">
        <v>132</v>
      </c>
      <c r="C258" s="239" t="s">
        <v>108</v>
      </c>
      <c r="D258" s="239" t="s">
        <v>34</v>
      </c>
      <c r="E258" s="275" t="s">
        <v>785</v>
      </c>
      <c r="F258" s="241"/>
      <c r="G258" s="354">
        <f>G259</f>
        <v>4947100</v>
      </c>
      <c r="H258" s="381"/>
      <c r="I258" s="354">
        <f t="shared" si="6"/>
        <v>4947100</v>
      </c>
      <c r="J258" s="354">
        <f>J259</f>
        <v>4947100</v>
      </c>
      <c r="K258" s="381"/>
      <c r="L258" s="242">
        <f t="shared" si="7"/>
        <v>4947100</v>
      </c>
    </row>
    <row r="259" spans="1:12" ht="15">
      <c r="A259" s="244" t="s">
        <v>90</v>
      </c>
      <c r="B259" s="239" t="s">
        <v>132</v>
      </c>
      <c r="C259" s="239" t="s">
        <v>108</v>
      </c>
      <c r="D259" s="239" t="s">
        <v>34</v>
      </c>
      <c r="E259" s="275" t="s">
        <v>785</v>
      </c>
      <c r="F259" s="241" t="s">
        <v>97</v>
      </c>
      <c r="G259" s="354">
        <v>4947100</v>
      </c>
      <c r="H259" s="381"/>
      <c r="I259" s="354">
        <f t="shared" si="6"/>
        <v>4947100</v>
      </c>
      <c r="J259" s="354">
        <v>4947100</v>
      </c>
      <c r="K259" s="381"/>
      <c r="L259" s="242">
        <f t="shared" si="7"/>
        <v>4947100</v>
      </c>
    </row>
    <row r="260" spans="1:12" ht="15">
      <c r="A260" s="233" t="s">
        <v>794</v>
      </c>
      <c r="B260" s="228" t="s">
        <v>132</v>
      </c>
      <c r="C260" s="228" t="s">
        <v>106</v>
      </c>
      <c r="D260" s="239"/>
      <c r="E260" s="275"/>
      <c r="F260" s="293"/>
      <c r="G260" s="354">
        <f>G261</f>
        <v>55649</v>
      </c>
      <c r="H260" s="381"/>
      <c r="I260" s="354">
        <f t="shared" si="6"/>
        <v>55649</v>
      </c>
      <c r="J260" s="354">
        <f>J261</f>
        <v>55649</v>
      </c>
      <c r="K260" s="381"/>
      <c r="L260" s="242">
        <f t="shared" si="7"/>
        <v>55649</v>
      </c>
    </row>
    <row r="261" spans="1:12" ht="15">
      <c r="A261" s="247" t="s">
        <v>795</v>
      </c>
      <c r="B261" s="228" t="s">
        <v>132</v>
      </c>
      <c r="C261" s="228" t="s">
        <v>106</v>
      </c>
      <c r="D261" s="228" t="s">
        <v>228</v>
      </c>
      <c r="E261" s="239"/>
      <c r="F261" s="241"/>
      <c r="G261" s="354">
        <f>G262</f>
        <v>55649</v>
      </c>
      <c r="H261" s="381"/>
      <c r="I261" s="354">
        <f t="shared" si="6"/>
        <v>55649</v>
      </c>
      <c r="J261" s="354">
        <f>J262</f>
        <v>55649</v>
      </c>
      <c r="K261" s="381"/>
      <c r="L261" s="242">
        <f t="shared" si="7"/>
        <v>55649</v>
      </c>
    </row>
    <row r="262" spans="1:12" ht="15">
      <c r="A262" s="233" t="s">
        <v>323</v>
      </c>
      <c r="B262" s="239" t="s">
        <v>132</v>
      </c>
      <c r="C262" s="239" t="s">
        <v>106</v>
      </c>
      <c r="D262" s="239" t="s">
        <v>228</v>
      </c>
      <c r="E262" s="267" t="s">
        <v>460</v>
      </c>
      <c r="F262" s="246"/>
      <c r="G262" s="353">
        <f>G263</f>
        <v>55649</v>
      </c>
      <c r="H262" s="381"/>
      <c r="I262" s="354">
        <f t="shared" si="6"/>
        <v>55649</v>
      </c>
      <c r="J262" s="353">
        <f>J263</f>
        <v>55649</v>
      </c>
      <c r="K262" s="381"/>
      <c r="L262" s="242">
        <f t="shared" si="7"/>
        <v>55649</v>
      </c>
    </row>
    <row r="263" spans="1:12" ht="15">
      <c r="A263" s="238" t="s">
        <v>324</v>
      </c>
      <c r="B263" s="239" t="s">
        <v>132</v>
      </c>
      <c r="C263" s="239" t="s">
        <v>106</v>
      </c>
      <c r="D263" s="239" t="s">
        <v>228</v>
      </c>
      <c r="E263" s="239" t="s">
        <v>465</v>
      </c>
      <c r="F263" s="241"/>
      <c r="G263" s="354">
        <f>G264+G266</f>
        <v>55649</v>
      </c>
      <c r="H263" s="381"/>
      <c r="I263" s="354">
        <f t="shared" si="6"/>
        <v>55649</v>
      </c>
      <c r="J263" s="354">
        <f>J264+J266</f>
        <v>55649</v>
      </c>
      <c r="K263" s="381"/>
      <c r="L263" s="242">
        <f t="shared" si="7"/>
        <v>55649</v>
      </c>
    </row>
    <row r="264" spans="1:12" ht="15">
      <c r="A264" s="247" t="s">
        <v>796</v>
      </c>
      <c r="B264" s="239" t="s">
        <v>132</v>
      </c>
      <c r="C264" s="239" t="s">
        <v>106</v>
      </c>
      <c r="D264" s="239" t="s">
        <v>228</v>
      </c>
      <c r="E264" s="239" t="s">
        <v>797</v>
      </c>
      <c r="F264" s="241"/>
      <c r="G264" s="354">
        <f>G265</f>
        <v>31949</v>
      </c>
      <c r="H264" s="381"/>
      <c r="I264" s="354">
        <f t="shared" si="6"/>
        <v>31949</v>
      </c>
      <c r="J264" s="354">
        <f>J265</f>
        <v>31949</v>
      </c>
      <c r="K264" s="381"/>
      <c r="L264" s="242">
        <f t="shared" si="7"/>
        <v>31949</v>
      </c>
    </row>
    <row r="265" spans="1:12" ht="26.25">
      <c r="A265" s="244" t="s">
        <v>435</v>
      </c>
      <c r="B265" s="239" t="s">
        <v>132</v>
      </c>
      <c r="C265" s="239" t="s">
        <v>106</v>
      </c>
      <c r="D265" s="239" t="s">
        <v>228</v>
      </c>
      <c r="E265" s="239" t="s">
        <v>797</v>
      </c>
      <c r="F265" s="245" t="s">
        <v>261</v>
      </c>
      <c r="G265" s="354">
        <v>31949</v>
      </c>
      <c r="H265" s="381"/>
      <c r="I265" s="354">
        <f t="shared" si="6"/>
        <v>31949</v>
      </c>
      <c r="J265" s="354">
        <v>31949</v>
      </c>
      <c r="K265" s="381"/>
      <c r="L265" s="242">
        <f t="shared" si="7"/>
        <v>31949</v>
      </c>
    </row>
    <row r="266" spans="1:12" ht="38.25">
      <c r="A266" s="247" t="s">
        <v>798</v>
      </c>
      <c r="B266" s="239" t="s">
        <v>132</v>
      </c>
      <c r="C266" s="239" t="s">
        <v>106</v>
      </c>
      <c r="D266" s="239" t="s">
        <v>228</v>
      </c>
      <c r="E266" s="239" t="s">
        <v>799</v>
      </c>
      <c r="F266" s="241"/>
      <c r="G266" s="354">
        <f>G267</f>
        <v>23700</v>
      </c>
      <c r="H266" s="381"/>
      <c r="I266" s="354">
        <f t="shared" si="6"/>
        <v>23700</v>
      </c>
      <c r="J266" s="354">
        <f>J267</f>
        <v>23700</v>
      </c>
      <c r="K266" s="381"/>
      <c r="L266" s="242">
        <f t="shared" si="7"/>
        <v>23700</v>
      </c>
    </row>
    <row r="267" spans="1:12" ht="26.25">
      <c r="A267" s="244" t="s">
        <v>435</v>
      </c>
      <c r="B267" s="239" t="s">
        <v>132</v>
      </c>
      <c r="C267" s="239" t="s">
        <v>106</v>
      </c>
      <c r="D267" s="239" t="s">
        <v>228</v>
      </c>
      <c r="E267" s="239" t="s">
        <v>799</v>
      </c>
      <c r="F267" s="245" t="s">
        <v>75</v>
      </c>
      <c r="G267" s="354">
        <v>23700</v>
      </c>
      <c r="H267" s="381"/>
      <c r="I267" s="354">
        <f t="shared" si="6"/>
        <v>23700</v>
      </c>
      <c r="J267" s="354">
        <v>23700</v>
      </c>
      <c r="K267" s="381"/>
      <c r="L267" s="242">
        <f t="shared" si="7"/>
        <v>23700</v>
      </c>
    </row>
    <row r="268" spans="1:12" ht="17.25" customHeight="1">
      <c r="A268" s="233" t="s">
        <v>111</v>
      </c>
      <c r="B268" s="228" t="s">
        <v>132</v>
      </c>
      <c r="C268" s="228" t="s">
        <v>113</v>
      </c>
      <c r="D268" s="239"/>
      <c r="E268" s="275"/>
      <c r="F268" s="293"/>
      <c r="G268" s="354">
        <f>G269+G275</f>
        <v>14179088</v>
      </c>
      <c r="H268" s="381"/>
      <c r="I268" s="354">
        <f t="shared" si="6"/>
        <v>14179088</v>
      </c>
      <c r="J268" s="354">
        <f>J269+J275</f>
        <v>14179088</v>
      </c>
      <c r="K268" s="381"/>
      <c r="L268" s="242">
        <f t="shared" si="7"/>
        <v>14179088</v>
      </c>
    </row>
    <row r="269" spans="1:12" s="234" customFormat="1" ht="15">
      <c r="A269" s="233" t="s">
        <v>112</v>
      </c>
      <c r="B269" s="228" t="s">
        <v>132</v>
      </c>
      <c r="C269" s="228" t="s">
        <v>113</v>
      </c>
      <c r="D269" s="228" t="s">
        <v>34</v>
      </c>
      <c r="E269" s="228"/>
      <c r="F269" s="229"/>
      <c r="G269" s="353">
        <f>G270</f>
        <v>93500</v>
      </c>
      <c r="H269" s="380"/>
      <c r="I269" s="354">
        <f t="shared" si="6"/>
        <v>93500</v>
      </c>
      <c r="J269" s="353">
        <f>J270</f>
        <v>93500</v>
      </c>
      <c r="K269" s="380"/>
      <c r="L269" s="242">
        <f t="shared" si="7"/>
        <v>93500</v>
      </c>
    </row>
    <row r="270" spans="1:12" s="234" customFormat="1" ht="45.75" customHeight="1">
      <c r="A270" s="233" t="s">
        <v>351</v>
      </c>
      <c r="B270" s="228" t="s">
        <v>132</v>
      </c>
      <c r="C270" s="228" t="s">
        <v>113</v>
      </c>
      <c r="D270" s="228" t="s">
        <v>34</v>
      </c>
      <c r="E270" s="228" t="s">
        <v>429</v>
      </c>
      <c r="F270" s="229"/>
      <c r="G270" s="353">
        <f>G271</f>
        <v>93500</v>
      </c>
      <c r="H270" s="380"/>
      <c r="I270" s="354">
        <f t="shared" si="6"/>
        <v>93500</v>
      </c>
      <c r="J270" s="353">
        <f>J271</f>
        <v>93500</v>
      </c>
      <c r="K270" s="380"/>
      <c r="L270" s="242">
        <f t="shared" si="7"/>
        <v>93500</v>
      </c>
    </row>
    <row r="271" spans="1:12" ht="51.75" customHeight="1">
      <c r="A271" s="282" t="s">
        <v>800</v>
      </c>
      <c r="B271" s="239" t="s">
        <v>132</v>
      </c>
      <c r="C271" s="249" t="s">
        <v>113</v>
      </c>
      <c r="D271" s="249" t="s">
        <v>34</v>
      </c>
      <c r="E271" s="249" t="s">
        <v>478</v>
      </c>
      <c r="F271" s="257"/>
      <c r="G271" s="355">
        <f>G273</f>
        <v>93500</v>
      </c>
      <c r="H271" s="381"/>
      <c r="I271" s="354">
        <f t="shared" si="6"/>
        <v>93500</v>
      </c>
      <c r="J271" s="355">
        <f>J273</f>
        <v>93500</v>
      </c>
      <c r="K271" s="381"/>
      <c r="L271" s="242">
        <f t="shared" si="7"/>
        <v>93500</v>
      </c>
    </row>
    <row r="272" spans="1:12" s="234" customFormat="1" ht="30.75" customHeight="1">
      <c r="A272" s="286" t="s">
        <v>801</v>
      </c>
      <c r="B272" s="228" t="s">
        <v>132</v>
      </c>
      <c r="C272" s="228" t="s">
        <v>113</v>
      </c>
      <c r="D272" s="228" t="s">
        <v>34</v>
      </c>
      <c r="E272" s="228" t="s">
        <v>802</v>
      </c>
      <c r="F272" s="229"/>
      <c r="G272" s="353">
        <f>G273</f>
        <v>93500</v>
      </c>
      <c r="H272" s="380"/>
      <c r="I272" s="354">
        <f t="shared" si="6"/>
        <v>93500</v>
      </c>
      <c r="J272" s="353">
        <f>J273</f>
        <v>93500</v>
      </c>
      <c r="K272" s="380"/>
      <c r="L272" s="242">
        <f t="shared" si="7"/>
        <v>93500</v>
      </c>
    </row>
    <row r="273" spans="1:12" ht="21.75" customHeight="1">
      <c r="A273" s="284" t="s">
        <v>803</v>
      </c>
      <c r="B273" s="239" t="s">
        <v>132</v>
      </c>
      <c r="C273" s="239" t="s">
        <v>352</v>
      </c>
      <c r="D273" s="239" t="s">
        <v>34</v>
      </c>
      <c r="E273" s="239" t="s">
        <v>804</v>
      </c>
      <c r="F273" s="241"/>
      <c r="G273" s="354">
        <f>G274</f>
        <v>93500</v>
      </c>
      <c r="H273" s="381"/>
      <c r="I273" s="354">
        <f t="shared" si="6"/>
        <v>93500</v>
      </c>
      <c r="J273" s="354">
        <f>J274</f>
        <v>93500</v>
      </c>
      <c r="K273" s="381"/>
      <c r="L273" s="242">
        <f t="shared" si="7"/>
        <v>93500</v>
      </c>
    </row>
    <row r="274" spans="1:12" ht="15">
      <c r="A274" s="296" t="s">
        <v>103</v>
      </c>
      <c r="B274" s="239" t="s">
        <v>132</v>
      </c>
      <c r="C274" s="239" t="s">
        <v>352</v>
      </c>
      <c r="D274" s="239" t="s">
        <v>34</v>
      </c>
      <c r="E274" s="239" t="s">
        <v>804</v>
      </c>
      <c r="F274" s="241" t="s">
        <v>104</v>
      </c>
      <c r="G274" s="354">
        <v>93500</v>
      </c>
      <c r="H274" s="381"/>
      <c r="I274" s="354">
        <f t="shared" si="6"/>
        <v>93500</v>
      </c>
      <c r="J274" s="354">
        <v>93500</v>
      </c>
      <c r="K274" s="381"/>
      <c r="L274" s="242">
        <f t="shared" si="7"/>
        <v>93500</v>
      </c>
    </row>
    <row r="275" spans="1:12" s="234" customFormat="1" ht="14.25">
      <c r="A275" s="233" t="s">
        <v>114</v>
      </c>
      <c r="B275" s="228" t="s">
        <v>132</v>
      </c>
      <c r="C275" s="228">
        <v>10</v>
      </c>
      <c r="D275" s="228" t="s">
        <v>315</v>
      </c>
      <c r="E275" s="228"/>
      <c r="F275" s="229"/>
      <c r="G275" s="353">
        <f>G276+G294</f>
        <v>14085588</v>
      </c>
      <c r="H275" s="380"/>
      <c r="I275" s="353">
        <f t="shared" si="6"/>
        <v>14085588</v>
      </c>
      <c r="J275" s="353">
        <f>J276+J294</f>
        <v>14085588</v>
      </c>
      <c r="K275" s="380"/>
      <c r="L275" s="230">
        <f t="shared" si="7"/>
        <v>14085588</v>
      </c>
    </row>
    <row r="276" spans="1:12" ht="39">
      <c r="A276" s="233" t="s">
        <v>351</v>
      </c>
      <c r="B276" s="239" t="s">
        <v>132</v>
      </c>
      <c r="C276" s="228">
        <v>10</v>
      </c>
      <c r="D276" s="228" t="s">
        <v>315</v>
      </c>
      <c r="E276" s="228" t="s">
        <v>429</v>
      </c>
      <c r="F276" s="229"/>
      <c r="G276" s="353">
        <f>G277</f>
        <v>13935588</v>
      </c>
      <c r="H276" s="381"/>
      <c r="I276" s="354">
        <f t="shared" si="6"/>
        <v>13935588</v>
      </c>
      <c r="J276" s="353">
        <f>J277</f>
        <v>13935588</v>
      </c>
      <c r="K276" s="381"/>
      <c r="L276" s="242">
        <f t="shared" si="7"/>
        <v>13935588</v>
      </c>
    </row>
    <row r="277" spans="1:12" ht="51">
      <c r="A277" s="272" t="s">
        <v>317</v>
      </c>
      <c r="B277" s="239" t="s">
        <v>132</v>
      </c>
      <c r="C277" s="249">
        <v>10</v>
      </c>
      <c r="D277" s="249" t="s">
        <v>315</v>
      </c>
      <c r="E277" s="249" t="s">
        <v>478</v>
      </c>
      <c r="F277" s="257"/>
      <c r="G277" s="355">
        <f>G278</f>
        <v>13935588</v>
      </c>
      <c r="H277" s="381"/>
      <c r="I277" s="354">
        <f t="shared" si="6"/>
        <v>13935588</v>
      </c>
      <c r="J277" s="355">
        <f>J278</f>
        <v>13935588</v>
      </c>
      <c r="K277" s="381"/>
      <c r="L277" s="242">
        <f t="shared" si="7"/>
        <v>13935588</v>
      </c>
    </row>
    <row r="278" spans="1:12" s="234" customFormat="1" ht="27" customHeight="1">
      <c r="A278" s="273" t="s">
        <v>808</v>
      </c>
      <c r="B278" s="228" t="s">
        <v>132</v>
      </c>
      <c r="C278" s="228">
        <v>10</v>
      </c>
      <c r="D278" s="228" t="s">
        <v>315</v>
      </c>
      <c r="E278" s="228" t="s">
        <v>809</v>
      </c>
      <c r="F278" s="229"/>
      <c r="G278" s="353">
        <f>G279+G282+G285+G288+G291</f>
        <v>13935588</v>
      </c>
      <c r="H278" s="380"/>
      <c r="I278" s="353">
        <f t="shared" si="6"/>
        <v>13935588</v>
      </c>
      <c r="J278" s="353">
        <f>J279+J282+J285+J288+J291</f>
        <v>13935588</v>
      </c>
      <c r="K278" s="380"/>
      <c r="L278" s="230">
        <f t="shared" si="7"/>
        <v>13935588</v>
      </c>
    </row>
    <row r="279" spans="1:12" ht="15">
      <c r="A279" s="238" t="s">
        <v>115</v>
      </c>
      <c r="B279" s="239" t="s">
        <v>132</v>
      </c>
      <c r="C279" s="239">
        <v>10</v>
      </c>
      <c r="D279" s="239" t="s">
        <v>315</v>
      </c>
      <c r="E279" s="239" t="s">
        <v>810</v>
      </c>
      <c r="F279" s="241"/>
      <c r="G279" s="354">
        <f>G281+G280</f>
        <v>2514051</v>
      </c>
      <c r="H279" s="381"/>
      <c r="I279" s="354">
        <f t="shared" si="6"/>
        <v>2514051</v>
      </c>
      <c r="J279" s="354">
        <f>J281+J280</f>
        <v>2514051</v>
      </c>
      <c r="K279" s="381"/>
      <c r="L279" s="242">
        <f t="shared" si="7"/>
        <v>2514051</v>
      </c>
    </row>
    <row r="280" spans="1:12" ht="26.25" customHeight="1">
      <c r="A280" s="244" t="s">
        <v>435</v>
      </c>
      <c r="B280" s="239" t="s">
        <v>132</v>
      </c>
      <c r="C280" s="239">
        <v>10</v>
      </c>
      <c r="D280" s="239" t="s">
        <v>315</v>
      </c>
      <c r="E280" s="239" t="s">
        <v>810</v>
      </c>
      <c r="F280" s="241" t="s">
        <v>261</v>
      </c>
      <c r="G280" s="354">
        <v>566</v>
      </c>
      <c r="H280" s="381"/>
      <c r="I280" s="354">
        <f t="shared" si="6"/>
        <v>566</v>
      </c>
      <c r="J280" s="354">
        <v>566</v>
      </c>
      <c r="K280" s="381"/>
      <c r="L280" s="242">
        <f t="shared" si="7"/>
        <v>566</v>
      </c>
    </row>
    <row r="281" spans="1:12" ht="24.75" customHeight="1">
      <c r="A281" s="329" t="s">
        <v>103</v>
      </c>
      <c r="B281" s="239" t="s">
        <v>132</v>
      </c>
      <c r="C281" s="239">
        <v>10</v>
      </c>
      <c r="D281" s="239" t="s">
        <v>315</v>
      </c>
      <c r="E281" s="239" t="s">
        <v>810</v>
      </c>
      <c r="F281" s="241" t="s">
        <v>104</v>
      </c>
      <c r="G281" s="354">
        <v>2513485</v>
      </c>
      <c r="H281" s="381"/>
      <c r="I281" s="354">
        <f t="shared" si="6"/>
        <v>2513485</v>
      </c>
      <c r="J281" s="354">
        <v>2513485</v>
      </c>
      <c r="K281" s="381"/>
      <c r="L281" s="242">
        <f t="shared" si="7"/>
        <v>2513485</v>
      </c>
    </row>
    <row r="282" spans="1:12" ht="26.25">
      <c r="A282" s="243" t="s">
        <v>355</v>
      </c>
      <c r="B282" s="239" t="s">
        <v>132</v>
      </c>
      <c r="C282" s="239">
        <v>10</v>
      </c>
      <c r="D282" s="239" t="s">
        <v>315</v>
      </c>
      <c r="E282" s="239" t="s">
        <v>811</v>
      </c>
      <c r="F282" s="241"/>
      <c r="G282" s="354">
        <f>G284+G283</f>
        <v>56845</v>
      </c>
      <c r="H282" s="381"/>
      <c r="I282" s="354">
        <f t="shared" si="6"/>
        <v>56845</v>
      </c>
      <c r="J282" s="354">
        <f>J284+J283</f>
        <v>56845</v>
      </c>
      <c r="K282" s="381"/>
      <c r="L282" s="242">
        <f t="shared" si="7"/>
        <v>56845</v>
      </c>
    </row>
    <row r="283" spans="1:12" s="234" customFormat="1" ht="15" customHeight="1">
      <c r="A283" s="244" t="s">
        <v>435</v>
      </c>
      <c r="B283" s="239" t="s">
        <v>132</v>
      </c>
      <c r="C283" s="239">
        <v>10</v>
      </c>
      <c r="D283" s="239" t="s">
        <v>315</v>
      </c>
      <c r="E283" s="239" t="s">
        <v>811</v>
      </c>
      <c r="F283" s="241" t="s">
        <v>261</v>
      </c>
      <c r="G283" s="354">
        <v>895</v>
      </c>
      <c r="H283" s="380"/>
      <c r="I283" s="354">
        <f t="shared" si="6"/>
        <v>895</v>
      </c>
      <c r="J283" s="354">
        <v>895</v>
      </c>
      <c r="K283" s="380"/>
      <c r="L283" s="242">
        <f t="shared" si="7"/>
        <v>895</v>
      </c>
    </row>
    <row r="284" spans="1:12" s="234" customFormat="1" ht="27" customHeight="1">
      <c r="A284" s="329" t="s">
        <v>103</v>
      </c>
      <c r="B284" s="239" t="s">
        <v>132</v>
      </c>
      <c r="C284" s="239">
        <v>10</v>
      </c>
      <c r="D284" s="239" t="s">
        <v>315</v>
      </c>
      <c r="E284" s="239" t="s">
        <v>811</v>
      </c>
      <c r="F284" s="241" t="s">
        <v>104</v>
      </c>
      <c r="G284" s="354">
        <v>55950</v>
      </c>
      <c r="H284" s="380"/>
      <c r="I284" s="354">
        <f t="shared" si="6"/>
        <v>55950</v>
      </c>
      <c r="J284" s="354">
        <v>55950</v>
      </c>
      <c r="K284" s="380"/>
      <c r="L284" s="242">
        <f t="shared" si="7"/>
        <v>55950</v>
      </c>
    </row>
    <row r="285" spans="1:12" ht="31.5" customHeight="1">
      <c r="A285" s="243" t="s">
        <v>356</v>
      </c>
      <c r="B285" s="239" t="s">
        <v>132</v>
      </c>
      <c r="C285" s="239">
        <v>10</v>
      </c>
      <c r="D285" s="239" t="s">
        <v>315</v>
      </c>
      <c r="E285" s="239" t="s">
        <v>812</v>
      </c>
      <c r="F285" s="241"/>
      <c r="G285" s="354">
        <f>G287+G286</f>
        <v>496532</v>
      </c>
      <c r="H285" s="381"/>
      <c r="I285" s="354">
        <f t="shared" si="6"/>
        <v>496532</v>
      </c>
      <c r="J285" s="354">
        <f>J287+J286</f>
        <v>496532</v>
      </c>
      <c r="K285" s="381"/>
      <c r="L285" s="242">
        <f t="shared" si="7"/>
        <v>496532</v>
      </c>
    </row>
    <row r="286" spans="1:12" ht="15.75" customHeight="1">
      <c r="A286" s="244" t="s">
        <v>435</v>
      </c>
      <c r="B286" s="239" t="s">
        <v>132</v>
      </c>
      <c r="C286" s="239">
        <v>10</v>
      </c>
      <c r="D286" s="239" t="s">
        <v>315</v>
      </c>
      <c r="E286" s="239" t="s">
        <v>812</v>
      </c>
      <c r="F286" s="241" t="s">
        <v>261</v>
      </c>
      <c r="G286" s="354">
        <v>8340</v>
      </c>
      <c r="H286" s="381"/>
      <c r="I286" s="354">
        <f t="shared" si="6"/>
        <v>8340</v>
      </c>
      <c r="J286" s="354">
        <v>8340</v>
      </c>
      <c r="K286" s="381"/>
      <c r="L286" s="242">
        <f t="shared" si="7"/>
        <v>8340</v>
      </c>
    </row>
    <row r="287" spans="1:12" ht="24.75" customHeight="1">
      <c r="A287" s="329" t="s">
        <v>103</v>
      </c>
      <c r="B287" s="239" t="s">
        <v>132</v>
      </c>
      <c r="C287" s="239">
        <v>10</v>
      </c>
      <c r="D287" s="239" t="s">
        <v>315</v>
      </c>
      <c r="E287" s="239" t="s">
        <v>812</v>
      </c>
      <c r="F287" s="241" t="s">
        <v>104</v>
      </c>
      <c r="G287" s="354">
        <v>488192</v>
      </c>
      <c r="H287" s="381"/>
      <c r="I287" s="354">
        <f t="shared" si="6"/>
        <v>488192</v>
      </c>
      <c r="J287" s="354">
        <v>488192</v>
      </c>
      <c r="K287" s="381"/>
      <c r="L287" s="242">
        <f t="shared" si="7"/>
        <v>488192</v>
      </c>
    </row>
    <row r="288" spans="1:12" ht="18.75" customHeight="1">
      <c r="A288" s="238" t="s">
        <v>116</v>
      </c>
      <c r="B288" s="239" t="s">
        <v>132</v>
      </c>
      <c r="C288" s="239">
        <v>10</v>
      </c>
      <c r="D288" s="239" t="s">
        <v>315</v>
      </c>
      <c r="E288" s="239" t="s">
        <v>813</v>
      </c>
      <c r="F288" s="241"/>
      <c r="G288" s="354">
        <f>G290+G289</f>
        <v>9420000</v>
      </c>
      <c r="H288" s="381"/>
      <c r="I288" s="354">
        <f t="shared" si="6"/>
        <v>9420000</v>
      </c>
      <c r="J288" s="354">
        <f>J290+J289</f>
        <v>9420000</v>
      </c>
      <c r="K288" s="381"/>
      <c r="L288" s="242">
        <f t="shared" si="7"/>
        <v>9420000</v>
      </c>
    </row>
    <row r="289" spans="1:12" s="234" customFormat="1" ht="39.75" customHeight="1">
      <c r="A289" s="244" t="s">
        <v>435</v>
      </c>
      <c r="B289" s="239" t="s">
        <v>132</v>
      </c>
      <c r="C289" s="239">
        <v>10</v>
      </c>
      <c r="D289" s="239" t="s">
        <v>315</v>
      </c>
      <c r="E289" s="239" t="s">
        <v>813</v>
      </c>
      <c r="F289" s="241" t="s">
        <v>261</v>
      </c>
      <c r="G289" s="354">
        <v>153780</v>
      </c>
      <c r="H289" s="380"/>
      <c r="I289" s="353">
        <f t="shared" si="6"/>
        <v>153780</v>
      </c>
      <c r="J289" s="354">
        <v>153780</v>
      </c>
      <c r="K289" s="380"/>
      <c r="L289" s="230">
        <f t="shared" si="7"/>
        <v>153780</v>
      </c>
    </row>
    <row r="290" spans="1:12" ht="25.5" customHeight="1">
      <c r="A290" s="329" t="s">
        <v>103</v>
      </c>
      <c r="B290" s="239" t="s">
        <v>132</v>
      </c>
      <c r="C290" s="239">
        <v>10</v>
      </c>
      <c r="D290" s="239" t="s">
        <v>315</v>
      </c>
      <c r="E290" s="239" t="s">
        <v>813</v>
      </c>
      <c r="F290" s="241" t="s">
        <v>104</v>
      </c>
      <c r="G290" s="354">
        <v>9266220</v>
      </c>
      <c r="H290" s="381"/>
      <c r="I290" s="354">
        <f t="shared" si="6"/>
        <v>9266220</v>
      </c>
      <c r="J290" s="354">
        <v>9266220</v>
      </c>
      <c r="K290" s="381"/>
      <c r="L290" s="242">
        <f t="shared" si="7"/>
        <v>9266220</v>
      </c>
    </row>
    <row r="291" spans="1:12" s="333" customFormat="1" ht="15">
      <c r="A291" s="238" t="s">
        <v>117</v>
      </c>
      <c r="B291" s="239" t="s">
        <v>132</v>
      </c>
      <c r="C291" s="239">
        <v>10</v>
      </c>
      <c r="D291" s="239" t="s">
        <v>315</v>
      </c>
      <c r="E291" s="239" t="s">
        <v>814</v>
      </c>
      <c r="F291" s="241"/>
      <c r="G291" s="354">
        <f>G293+G292</f>
        <v>1448160</v>
      </c>
      <c r="H291" s="380"/>
      <c r="I291" s="353">
        <f t="shared" si="6"/>
        <v>1448160</v>
      </c>
      <c r="J291" s="354">
        <f>J293+J292</f>
        <v>1448160</v>
      </c>
      <c r="K291" s="380"/>
      <c r="L291" s="230">
        <f t="shared" si="7"/>
        <v>1448160</v>
      </c>
    </row>
    <row r="292" spans="1:12" ht="26.25">
      <c r="A292" s="244" t="s">
        <v>435</v>
      </c>
      <c r="B292" s="239" t="s">
        <v>132</v>
      </c>
      <c r="C292" s="239">
        <v>10</v>
      </c>
      <c r="D292" s="239" t="s">
        <v>315</v>
      </c>
      <c r="E292" s="239" t="s">
        <v>814</v>
      </c>
      <c r="F292" s="241" t="s">
        <v>261</v>
      </c>
      <c r="G292" s="354">
        <v>24590</v>
      </c>
      <c r="H292" s="381"/>
      <c r="I292" s="354">
        <f t="shared" si="6"/>
        <v>24590</v>
      </c>
      <c r="J292" s="354">
        <v>24590</v>
      </c>
      <c r="K292" s="381"/>
      <c r="L292" s="242">
        <f t="shared" si="7"/>
        <v>24590</v>
      </c>
    </row>
    <row r="293" spans="1:12" ht="15">
      <c r="A293" s="329" t="s">
        <v>103</v>
      </c>
      <c r="B293" s="239" t="s">
        <v>132</v>
      </c>
      <c r="C293" s="239">
        <v>10</v>
      </c>
      <c r="D293" s="239" t="s">
        <v>315</v>
      </c>
      <c r="E293" s="239" t="s">
        <v>814</v>
      </c>
      <c r="F293" s="241" t="s">
        <v>104</v>
      </c>
      <c r="G293" s="354">
        <v>1423570</v>
      </c>
      <c r="H293" s="381"/>
      <c r="I293" s="354">
        <f t="shared" si="6"/>
        <v>1423570</v>
      </c>
      <c r="J293" s="354">
        <v>1423570</v>
      </c>
      <c r="K293" s="381"/>
      <c r="L293" s="242">
        <f t="shared" si="7"/>
        <v>1423570</v>
      </c>
    </row>
    <row r="294" spans="1:12" s="234" customFormat="1" ht="54.75" customHeight="1">
      <c r="A294" s="309" t="s">
        <v>641</v>
      </c>
      <c r="B294" s="228" t="s">
        <v>132</v>
      </c>
      <c r="C294" s="228" t="s">
        <v>113</v>
      </c>
      <c r="D294" s="228" t="s">
        <v>315</v>
      </c>
      <c r="E294" s="287" t="s">
        <v>604</v>
      </c>
      <c r="F294" s="246"/>
      <c r="G294" s="353">
        <f>G295</f>
        <v>150000</v>
      </c>
      <c r="H294" s="380"/>
      <c r="I294" s="353">
        <f t="shared" si="6"/>
        <v>150000</v>
      </c>
      <c r="J294" s="353">
        <f>J295</f>
        <v>150000</v>
      </c>
      <c r="K294" s="380"/>
      <c r="L294" s="230">
        <f t="shared" si="7"/>
        <v>150000</v>
      </c>
    </row>
    <row r="295" spans="1:12" ht="81" customHeight="1">
      <c r="A295" s="360" t="s">
        <v>642</v>
      </c>
      <c r="B295" s="239" t="s">
        <v>132</v>
      </c>
      <c r="C295" s="239" t="s">
        <v>113</v>
      </c>
      <c r="D295" s="239" t="s">
        <v>315</v>
      </c>
      <c r="E295" s="290" t="s">
        <v>643</v>
      </c>
      <c r="F295" s="251"/>
      <c r="G295" s="355">
        <f>G296</f>
        <v>150000</v>
      </c>
      <c r="H295" s="381"/>
      <c r="I295" s="354">
        <f t="shared" si="6"/>
        <v>150000</v>
      </c>
      <c r="J295" s="355">
        <f>J296</f>
        <v>150000</v>
      </c>
      <c r="K295" s="381"/>
      <c r="L295" s="242">
        <f t="shared" si="7"/>
        <v>150000</v>
      </c>
    </row>
    <row r="296" spans="1:12" s="234" customFormat="1" ht="41.25" customHeight="1">
      <c r="A296" s="332" t="s">
        <v>820</v>
      </c>
      <c r="B296" s="228" t="s">
        <v>132</v>
      </c>
      <c r="C296" s="228" t="s">
        <v>113</v>
      </c>
      <c r="D296" s="228" t="s">
        <v>315</v>
      </c>
      <c r="E296" s="267" t="s">
        <v>821</v>
      </c>
      <c r="F296" s="246"/>
      <c r="G296" s="353">
        <f>G297+G299+G301</f>
        <v>150000</v>
      </c>
      <c r="H296" s="380"/>
      <c r="I296" s="353">
        <f t="shared" si="6"/>
        <v>150000</v>
      </c>
      <c r="J296" s="353">
        <f>J297+J299+J301</f>
        <v>150000</v>
      </c>
      <c r="K296" s="380"/>
      <c r="L296" s="230">
        <f t="shared" si="7"/>
        <v>150000</v>
      </c>
    </row>
    <row r="297" spans="1:12" ht="39" hidden="1">
      <c r="A297" s="243" t="s">
        <v>822</v>
      </c>
      <c r="B297" s="239" t="s">
        <v>132</v>
      </c>
      <c r="C297" s="239" t="s">
        <v>113</v>
      </c>
      <c r="D297" s="239" t="s">
        <v>315</v>
      </c>
      <c r="E297" s="269" t="s">
        <v>823</v>
      </c>
      <c r="F297" s="245"/>
      <c r="G297" s="354">
        <f>G298</f>
        <v>0</v>
      </c>
      <c r="H297" s="381"/>
      <c r="I297" s="354">
        <f t="shared" si="6"/>
        <v>0</v>
      </c>
      <c r="J297" s="354">
        <f>J298</f>
        <v>0</v>
      </c>
      <c r="K297" s="381"/>
      <c r="L297" s="242">
        <f t="shared" si="7"/>
        <v>0</v>
      </c>
    </row>
    <row r="298" spans="1:12" ht="15" hidden="1">
      <c r="A298" s="305" t="s">
        <v>90</v>
      </c>
      <c r="B298" s="239" t="s">
        <v>132</v>
      </c>
      <c r="C298" s="239" t="s">
        <v>113</v>
      </c>
      <c r="D298" s="239" t="s">
        <v>315</v>
      </c>
      <c r="E298" s="269" t="s">
        <v>823</v>
      </c>
      <c r="F298" s="245" t="s">
        <v>97</v>
      </c>
      <c r="G298" s="354"/>
      <c r="H298" s="381"/>
      <c r="I298" s="354">
        <f t="shared" si="6"/>
        <v>0</v>
      </c>
      <c r="J298" s="354"/>
      <c r="K298" s="381"/>
      <c r="L298" s="242">
        <f t="shared" si="7"/>
        <v>0</v>
      </c>
    </row>
    <row r="299" spans="1:12" ht="26.25" hidden="1">
      <c r="A299" s="243" t="s">
        <v>824</v>
      </c>
      <c r="B299" s="239" t="s">
        <v>132</v>
      </c>
      <c r="C299" s="239" t="s">
        <v>113</v>
      </c>
      <c r="D299" s="239" t="s">
        <v>315</v>
      </c>
      <c r="E299" s="269" t="s">
        <v>825</v>
      </c>
      <c r="F299" s="245"/>
      <c r="G299" s="354">
        <f>G300</f>
        <v>0</v>
      </c>
      <c r="H299" s="381"/>
      <c r="I299" s="354">
        <f t="shared" si="6"/>
        <v>0</v>
      </c>
      <c r="J299" s="354">
        <f>J300</f>
        <v>0</v>
      </c>
      <c r="K299" s="381"/>
      <c r="L299" s="242">
        <f t="shared" si="7"/>
        <v>0</v>
      </c>
    </row>
    <row r="300" spans="1:12" ht="15" hidden="1">
      <c r="A300" s="305" t="s">
        <v>90</v>
      </c>
      <c r="B300" s="239" t="s">
        <v>132</v>
      </c>
      <c r="C300" s="239" t="s">
        <v>113</v>
      </c>
      <c r="D300" s="239" t="s">
        <v>315</v>
      </c>
      <c r="E300" s="269" t="s">
        <v>825</v>
      </c>
      <c r="F300" s="245" t="s">
        <v>97</v>
      </c>
      <c r="G300" s="354"/>
      <c r="H300" s="381"/>
      <c r="I300" s="354">
        <f t="shared" si="6"/>
        <v>0</v>
      </c>
      <c r="J300" s="354"/>
      <c r="K300" s="381"/>
      <c r="L300" s="242">
        <f t="shared" si="7"/>
        <v>0</v>
      </c>
    </row>
    <row r="301" spans="1:12" ht="26.25">
      <c r="A301" s="243" t="s">
        <v>824</v>
      </c>
      <c r="B301" s="239" t="s">
        <v>132</v>
      </c>
      <c r="C301" s="239" t="s">
        <v>113</v>
      </c>
      <c r="D301" s="239" t="s">
        <v>315</v>
      </c>
      <c r="E301" s="269" t="s">
        <v>826</v>
      </c>
      <c r="F301" s="245"/>
      <c r="G301" s="354">
        <f>G302</f>
        <v>150000</v>
      </c>
      <c r="H301" s="381"/>
      <c r="I301" s="354">
        <f t="shared" si="6"/>
        <v>150000</v>
      </c>
      <c r="J301" s="354">
        <f>J302</f>
        <v>150000</v>
      </c>
      <c r="K301" s="381"/>
      <c r="L301" s="242">
        <f t="shared" si="7"/>
        <v>150000</v>
      </c>
    </row>
    <row r="302" spans="1:12" ht="15">
      <c r="A302" s="305" t="s">
        <v>90</v>
      </c>
      <c r="B302" s="239" t="s">
        <v>132</v>
      </c>
      <c r="C302" s="239" t="s">
        <v>113</v>
      </c>
      <c r="D302" s="239" t="s">
        <v>315</v>
      </c>
      <c r="E302" s="269" t="s">
        <v>826</v>
      </c>
      <c r="F302" s="245" t="s">
        <v>97</v>
      </c>
      <c r="G302" s="354">
        <v>150000</v>
      </c>
      <c r="H302" s="381"/>
      <c r="I302" s="354">
        <f t="shared" si="6"/>
        <v>150000</v>
      </c>
      <c r="J302" s="354">
        <v>150000</v>
      </c>
      <c r="K302" s="381"/>
      <c r="L302" s="242">
        <f t="shared" si="7"/>
        <v>150000</v>
      </c>
    </row>
    <row r="303" spans="1:12" ht="15">
      <c r="A303" s="233" t="s">
        <v>119</v>
      </c>
      <c r="B303" s="228" t="s">
        <v>132</v>
      </c>
      <c r="C303" s="228" t="s">
        <v>229</v>
      </c>
      <c r="D303" s="228"/>
      <c r="E303" s="228"/>
      <c r="F303" s="229"/>
      <c r="G303" s="353">
        <f aca="true" t="shared" si="8" ref="G303:G308">G304</f>
        <v>100000</v>
      </c>
      <c r="H303" s="381"/>
      <c r="I303" s="354">
        <f t="shared" si="6"/>
        <v>100000</v>
      </c>
      <c r="J303" s="353">
        <f aca="true" t="shared" si="9" ref="J303:J308">J304</f>
        <v>100000</v>
      </c>
      <c r="K303" s="381"/>
      <c r="L303" s="242">
        <f t="shared" si="7"/>
        <v>100000</v>
      </c>
    </row>
    <row r="304" spans="1:12" ht="15">
      <c r="A304" s="233" t="s">
        <v>120</v>
      </c>
      <c r="B304" s="228" t="s">
        <v>132</v>
      </c>
      <c r="C304" s="228" t="s">
        <v>229</v>
      </c>
      <c r="D304" s="228" t="s">
        <v>34</v>
      </c>
      <c r="E304" s="228"/>
      <c r="F304" s="229"/>
      <c r="G304" s="353">
        <f t="shared" si="8"/>
        <v>100000</v>
      </c>
      <c r="H304" s="381"/>
      <c r="I304" s="354">
        <f t="shared" si="6"/>
        <v>100000</v>
      </c>
      <c r="J304" s="353">
        <f t="shared" si="9"/>
        <v>100000</v>
      </c>
      <c r="K304" s="381"/>
      <c r="L304" s="242">
        <f t="shared" si="7"/>
        <v>100000</v>
      </c>
    </row>
    <row r="305" spans="1:12" s="234" customFormat="1" ht="60.75" customHeight="1">
      <c r="A305" s="260" t="s">
        <v>705</v>
      </c>
      <c r="B305" s="228" t="s">
        <v>132</v>
      </c>
      <c r="C305" s="228" t="s">
        <v>229</v>
      </c>
      <c r="D305" s="228" t="s">
        <v>34</v>
      </c>
      <c r="E305" s="287" t="s">
        <v>706</v>
      </c>
      <c r="F305" s="229"/>
      <c r="G305" s="353">
        <f>G306</f>
        <v>100000</v>
      </c>
      <c r="H305" s="380"/>
      <c r="I305" s="353">
        <f t="shared" si="6"/>
        <v>100000</v>
      </c>
      <c r="J305" s="353">
        <f>J306</f>
        <v>100000</v>
      </c>
      <c r="K305" s="380"/>
      <c r="L305" s="230">
        <f t="shared" si="7"/>
        <v>100000</v>
      </c>
    </row>
    <row r="306" spans="1:12" ht="76.5" customHeight="1">
      <c r="A306" s="282" t="s">
        <v>707</v>
      </c>
      <c r="B306" s="249" t="s">
        <v>132</v>
      </c>
      <c r="C306" s="249" t="s">
        <v>229</v>
      </c>
      <c r="D306" s="249" t="s">
        <v>34</v>
      </c>
      <c r="E306" s="290" t="s">
        <v>708</v>
      </c>
      <c r="F306" s="276"/>
      <c r="G306" s="355">
        <f t="shared" si="8"/>
        <v>100000</v>
      </c>
      <c r="H306" s="381"/>
      <c r="I306" s="354">
        <f t="shared" si="6"/>
        <v>100000</v>
      </c>
      <c r="J306" s="355">
        <f t="shared" si="9"/>
        <v>100000</v>
      </c>
      <c r="K306" s="381"/>
      <c r="L306" s="242">
        <f t="shared" si="7"/>
        <v>100000</v>
      </c>
    </row>
    <row r="307" spans="1:12" s="234" customFormat="1" ht="46.5" customHeight="1">
      <c r="A307" s="283" t="s">
        <v>832</v>
      </c>
      <c r="B307" s="228" t="s">
        <v>132</v>
      </c>
      <c r="C307" s="228" t="s">
        <v>229</v>
      </c>
      <c r="D307" s="228" t="s">
        <v>34</v>
      </c>
      <c r="E307" s="287" t="s">
        <v>833</v>
      </c>
      <c r="F307" s="229"/>
      <c r="G307" s="353">
        <f t="shared" si="8"/>
        <v>100000</v>
      </c>
      <c r="H307" s="380"/>
      <c r="I307" s="353">
        <f t="shared" si="6"/>
        <v>100000</v>
      </c>
      <c r="J307" s="353">
        <f t="shared" si="9"/>
        <v>100000</v>
      </c>
      <c r="K307" s="380"/>
      <c r="L307" s="230">
        <f t="shared" si="7"/>
        <v>100000</v>
      </c>
    </row>
    <row r="308" spans="1:12" ht="39">
      <c r="A308" s="238" t="s">
        <v>361</v>
      </c>
      <c r="B308" s="239" t="s">
        <v>132</v>
      </c>
      <c r="C308" s="239" t="s">
        <v>229</v>
      </c>
      <c r="D308" s="239" t="s">
        <v>34</v>
      </c>
      <c r="E308" s="275" t="s">
        <v>834</v>
      </c>
      <c r="F308" s="241"/>
      <c r="G308" s="354">
        <f t="shared" si="8"/>
        <v>100000</v>
      </c>
      <c r="H308" s="381"/>
      <c r="I308" s="354">
        <f t="shared" si="6"/>
        <v>100000</v>
      </c>
      <c r="J308" s="354">
        <f t="shared" si="9"/>
        <v>100000</v>
      </c>
      <c r="K308" s="381"/>
      <c r="L308" s="242">
        <f t="shared" si="7"/>
        <v>100000</v>
      </c>
    </row>
    <row r="309" spans="1:12" s="234" customFormat="1" ht="24.75" customHeight="1">
      <c r="A309" s="244" t="s">
        <v>435</v>
      </c>
      <c r="B309" s="228" t="s">
        <v>132</v>
      </c>
      <c r="C309" s="239" t="s">
        <v>229</v>
      </c>
      <c r="D309" s="239" t="s">
        <v>34</v>
      </c>
      <c r="E309" s="275" t="s">
        <v>834</v>
      </c>
      <c r="F309" s="241" t="s">
        <v>261</v>
      </c>
      <c r="G309" s="354">
        <v>100000</v>
      </c>
      <c r="H309" s="380"/>
      <c r="I309" s="354">
        <f t="shared" si="6"/>
        <v>100000</v>
      </c>
      <c r="J309" s="354">
        <v>100000</v>
      </c>
      <c r="K309" s="380"/>
      <c r="L309" s="242">
        <f t="shared" si="7"/>
        <v>100000</v>
      </c>
    </row>
    <row r="310" spans="1:12" ht="0.75" customHeight="1" hidden="1">
      <c r="A310" s="283" t="s">
        <v>709</v>
      </c>
      <c r="B310" s="239" t="s">
        <v>132</v>
      </c>
      <c r="C310" s="228" t="s">
        <v>229</v>
      </c>
      <c r="D310" s="228" t="s">
        <v>34</v>
      </c>
      <c r="E310" s="287" t="s">
        <v>710</v>
      </c>
      <c r="F310" s="229"/>
      <c r="G310" s="353"/>
      <c r="H310" s="381"/>
      <c r="I310" s="354">
        <f t="shared" si="6"/>
        <v>0</v>
      </c>
      <c r="J310" s="353"/>
      <c r="K310" s="381"/>
      <c r="L310" s="242">
        <f t="shared" si="7"/>
        <v>0</v>
      </c>
    </row>
    <row r="311" spans="1:12" ht="39" hidden="1">
      <c r="A311" s="238" t="s">
        <v>361</v>
      </c>
      <c r="B311" s="239" t="s">
        <v>132</v>
      </c>
      <c r="C311" s="239" t="s">
        <v>229</v>
      </c>
      <c r="D311" s="239" t="s">
        <v>34</v>
      </c>
      <c r="E311" s="275" t="s">
        <v>835</v>
      </c>
      <c r="F311" s="241"/>
      <c r="G311" s="354">
        <f>G312</f>
        <v>0</v>
      </c>
      <c r="H311" s="381"/>
      <c r="I311" s="354">
        <f t="shared" si="6"/>
        <v>0</v>
      </c>
      <c r="J311" s="354">
        <f>J312</f>
        <v>0</v>
      </c>
      <c r="K311" s="381"/>
      <c r="L311" s="242">
        <f t="shared" si="7"/>
        <v>0</v>
      </c>
    </row>
    <row r="312" spans="1:12" s="234" customFormat="1" ht="26.25" hidden="1">
      <c r="A312" s="244" t="s">
        <v>435</v>
      </c>
      <c r="B312" s="228" t="s">
        <v>132</v>
      </c>
      <c r="C312" s="239" t="s">
        <v>229</v>
      </c>
      <c r="D312" s="239" t="s">
        <v>34</v>
      </c>
      <c r="E312" s="275" t="s">
        <v>835</v>
      </c>
      <c r="F312" s="241" t="s">
        <v>261</v>
      </c>
      <c r="G312" s="354"/>
      <c r="H312" s="380"/>
      <c r="I312" s="354">
        <f t="shared" si="6"/>
        <v>0</v>
      </c>
      <c r="J312" s="354"/>
      <c r="K312" s="380"/>
      <c r="L312" s="242">
        <f t="shared" si="7"/>
        <v>0</v>
      </c>
    </row>
    <row r="313" spans="1:12" s="234" customFormat="1" ht="24" customHeight="1">
      <c r="A313" s="233" t="s">
        <v>121</v>
      </c>
      <c r="B313" s="228" t="s">
        <v>132</v>
      </c>
      <c r="C313" s="228" t="s">
        <v>266</v>
      </c>
      <c r="D313" s="228"/>
      <c r="E313" s="228"/>
      <c r="F313" s="229"/>
      <c r="G313" s="353">
        <f>G314</f>
        <v>20000</v>
      </c>
      <c r="H313" s="380"/>
      <c r="I313" s="353">
        <f t="shared" si="6"/>
        <v>20000</v>
      </c>
      <c r="J313" s="353">
        <f>J314</f>
        <v>20000</v>
      </c>
      <c r="K313" s="380"/>
      <c r="L313" s="230">
        <f t="shared" si="7"/>
        <v>20000</v>
      </c>
    </row>
    <row r="314" spans="1:12" s="234" customFormat="1" ht="27.75" customHeight="1">
      <c r="A314" s="233" t="s">
        <v>122</v>
      </c>
      <c r="B314" s="228" t="s">
        <v>132</v>
      </c>
      <c r="C314" s="228" t="s">
        <v>266</v>
      </c>
      <c r="D314" s="228" t="s">
        <v>34</v>
      </c>
      <c r="E314" s="228"/>
      <c r="F314" s="229"/>
      <c r="G314" s="353">
        <f>G315</f>
        <v>20000</v>
      </c>
      <c r="H314" s="380"/>
      <c r="I314" s="353">
        <f t="shared" si="6"/>
        <v>20000</v>
      </c>
      <c r="J314" s="353">
        <f>J315</f>
        <v>20000</v>
      </c>
      <c r="K314" s="380"/>
      <c r="L314" s="230">
        <f t="shared" si="7"/>
        <v>20000</v>
      </c>
    </row>
    <row r="315" spans="1:12" s="277" customFormat="1" ht="47.25" customHeight="1">
      <c r="A315" s="258" t="s">
        <v>836</v>
      </c>
      <c r="B315" s="385" t="s">
        <v>132</v>
      </c>
      <c r="C315" s="228" t="s">
        <v>266</v>
      </c>
      <c r="D315" s="228" t="s">
        <v>34</v>
      </c>
      <c r="E315" s="267" t="s">
        <v>837</v>
      </c>
      <c r="F315" s="229"/>
      <c r="G315" s="353">
        <f>G316</f>
        <v>20000</v>
      </c>
      <c r="H315" s="382"/>
      <c r="I315" s="353">
        <f t="shared" si="6"/>
        <v>20000</v>
      </c>
      <c r="J315" s="353">
        <f>J316</f>
        <v>20000</v>
      </c>
      <c r="K315" s="382"/>
      <c r="L315" s="230">
        <f t="shared" si="7"/>
        <v>20000</v>
      </c>
    </row>
    <row r="316" spans="1:12" s="277" customFormat="1" ht="53.25" customHeight="1">
      <c r="A316" s="338" t="s">
        <v>838</v>
      </c>
      <c r="B316" s="228" t="s">
        <v>132</v>
      </c>
      <c r="C316" s="249" t="s">
        <v>266</v>
      </c>
      <c r="D316" s="249" t="s">
        <v>34</v>
      </c>
      <c r="E316" s="269" t="s">
        <v>839</v>
      </c>
      <c r="F316" s="257"/>
      <c r="G316" s="355">
        <f>G318</f>
        <v>20000</v>
      </c>
      <c r="H316" s="382"/>
      <c r="I316" s="354">
        <f t="shared" si="6"/>
        <v>20000</v>
      </c>
      <c r="J316" s="355">
        <f>J318</f>
        <v>20000</v>
      </c>
      <c r="K316" s="382"/>
      <c r="L316" s="242">
        <f t="shared" si="7"/>
        <v>20000</v>
      </c>
    </row>
    <row r="317" spans="1:12" s="234" customFormat="1" ht="39">
      <c r="A317" s="227" t="s">
        <v>840</v>
      </c>
      <c r="B317" s="228" t="s">
        <v>132</v>
      </c>
      <c r="C317" s="228" t="s">
        <v>266</v>
      </c>
      <c r="D317" s="228" t="s">
        <v>34</v>
      </c>
      <c r="E317" s="267" t="s">
        <v>841</v>
      </c>
      <c r="F317" s="276"/>
      <c r="G317" s="363">
        <f>G318</f>
        <v>20000</v>
      </c>
      <c r="H317" s="380"/>
      <c r="I317" s="353">
        <f t="shared" si="6"/>
        <v>20000</v>
      </c>
      <c r="J317" s="363">
        <f>J318</f>
        <v>20000</v>
      </c>
      <c r="K317" s="380"/>
      <c r="L317" s="230">
        <f t="shared" si="7"/>
        <v>20000</v>
      </c>
    </row>
    <row r="318" spans="1:12" ht="15">
      <c r="A318" s="238" t="s">
        <v>842</v>
      </c>
      <c r="B318" s="239" t="s">
        <v>132</v>
      </c>
      <c r="C318" s="239" t="s">
        <v>266</v>
      </c>
      <c r="D318" s="239" t="s">
        <v>34</v>
      </c>
      <c r="E318" s="269" t="s">
        <v>843</v>
      </c>
      <c r="F318" s="241"/>
      <c r="G318" s="354">
        <f>G319</f>
        <v>20000</v>
      </c>
      <c r="H318" s="381"/>
      <c r="I318" s="354">
        <f t="shared" si="6"/>
        <v>20000</v>
      </c>
      <c r="J318" s="354">
        <f>J319</f>
        <v>20000</v>
      </c>
      <c r="K318" s="381"/>
      <c r="L318" s="242">
        <f t="shared" si="7"/>
        <v>20000</v>
      </c>
    </row>
    <row r="319" spans="1:12" s="234" customFormat="1" ht="29.25" customHeight="1">
      <c r="A319" s="303" t="s">
        <v>285</v>
      </c>
      <c r="B319" s="228" t="s">
        <v>132</v>
      </c>
      <c r="C319" s="239" t="s">
        <v>266</v>
      </c>
      <c r="D319" s="239" t="s">
        <v>34</v>
      </c>
      <c r="E319" s="269" t="s">
        <v>843</v>
      </c>
      <c r="F319" s="241" t="s">
        <v>123</v>
      </c>
      <c r="G319" s="354">
        <v>20000</v>
      </c>
      <c r="H319" s="380"/>
      <c r="I319" s="354">
        <f t="shared" si="6"/>
        <v>20000</v>
      </c>
      <c r="J319" s="354">
        <v>20000</v>
      </c>
      <c r="K319" s="380"/>
      <c r="L319" s="242">
        <f t="shared" si="7"/>
        <v>20000</v>
      </c>
    </row>
    <row r="320" spans="1:12" s="234" customFormat="1" ht="32.25" customHeight="1">
      <c r="A320" s="233" t="s">
        <v>124</v>
      </c>
      <c r="B320" s="228" t="s">
        <v>132</v>
      </c>
      <c r="C320" s="228" t="s">
        <v>125</v>
      </c>
      <c r="D320" s="228"/>
      <c r="E320" s="228"/>
      <c r="F320" s="229"/>
      <c r="G320" s="353">
        <f aca="true" t="shared" si="10" ref="G320:G325">G321</f>
        <v>6320386</v>
      </c>
      <c r="H320" s="380"/>
      <c r="I320" s="354">
        <f t="shared" si="6"/>
        <v>6320386</v>
      </c>
      <c r="J320" s="353">
        <f aca="true" t="shared" si="11" ref="J320:J325">J321</f>
        <v>6320386</v>
      </c>
      <c r="K320" s="380"/>
      <c r="L320" s="242">
        <f t="shared" si="7"/>
        <v>6320386</v>
      </c>
    </row>
    <row r="321" spans="1:12" s="234" customFormat="1" ht="41.25" customHeight="1">
      <c r="A321" s="233" t="s">
        <v>126</v>
      </c>
      <c r="B321" s="228" t="s">
        <v>132</v>
      </c>
      <c r="C321" s="228" t="s">
        <v>125</v>
      </c>
      <c r="D321" s="228" t="s">
        <v>34</v>
      </c>
      <c r="E321" s="228"/>
      <c r="F321" s="229"/>
      <c r="G321" s="353">
        <f t="shared" si="10"/>
        <v>6320386</v>
      </c>
      <c r="H321" s="380"/>
      <c r="I321" s="354">
        <f t="shared" si="6"/>
        <v>6320386</v>
      </c>
      <c r="J321" s="353">
        <f t="shared" si="11"/>
        <v>6320386</v>
      </c>
      <c r="K321" s="380"/>
      <c r="L321" s="242">
        <f t="shared" si="7"/>
        <v>6320386</v>
      </c>
    </row>
    <row r="322" spans="1:12" s="234" customFormat="1" ht="54.75" customHeight="1">
      <c r="A322" s="258" t="s">
        <v>836</v>
      </c>
      <c r="B322" s="228" t="s">
        <v>132</v>
      </c>
      <c r="C322" s="228" t="s">
        <v>125</v>
      </c>
      <c r="D322" s="228" t="s">
        <v>34</v>
      </c>
      <c r="E322" s="228" t="s">
        <v>837</v>
      </c>
      <c r="F322" s="229"/>
      <c r="G322" s="353">
        <f t="shared" si="10"/>
        <v>6320386</v>
      </c>
      <c r="H322" s="380"/>
      <c r="I322" s="353">
        <f t="shared" si="6"/>
        <v>6320386</v>
      </c>
      <c r="J322" s="353">
        <f t="shared" si="11"/>
        <v>6320386</v>
      </c>
      <c r="K322" s="380"/>
      <c r="L322" s="230">
        <f t="shared" si="7"/>
        <v>6320386</v>
      </c>
    </row>
    <row r="323" spans="1:12" s="234" customFormat="1" ht="77.25" customHeight="1">
      <c r="A323" s="338" t="s">
        <v>844</v>
      </c>
      <c r="B323" s="228" t="s">
        <v>132</v>
      </c>
      <c r="C323" s="249" t="s">
        <v>125</v>
      </c>
      <c r="D323" s="249" t="s">
        <v>34</v>
      </c>
      <c r="E323" s="249" t="s">
        <v>845</v>
      </c>
      <c r="F323" s="257"/>
      <c r="G323" s="355">
        <f t="shared" si="10"/>
        <v>6320386</v>
      </c>
      <c r="H323" s="380"/>
      <c r="I323" s="354">
        <f t="shared" si="6"/>
        <v>6320386</v>
      </c>
      <c r="J323" s="355">
        <f t="shared" si="11"/>
        <v>6320386</v>
      </c>
      <c r="K323" s="380"/>
      <c r="L323" s="242">
        <f t="shared" si="7"/>
        <v>6320386</v>
      </c>
    </row>
    <row r="324" spans="1:12" s="234" customFormat="1" ht="36.75" customHeight="1">
      <c r="A324" s="258" t="s">
        <v>846</v>
      </c>
      <c r="B324" s="228" t="s">
        <v>132</v>
      </c>
      <c r="C324" s="228" t="s">
        <v>125</v>
      </c>
      <c r="D324" s="228" t="s">
        <v>34</v>
      </c>
      <c r="E324" s="228" t="s">
        <v>847</v>
      </c>
      <c r="F324" s="229"/>
      <c r="G324" s="353">
        <f t="shared" si="10"/>
        <v>6320386</v>
      </c>
      <c r="H324" s="380"/>
      <c r="I324" s="353">
        <f t="shared" si="6"/>
        <v>6320386</v>
      </c>
      <c r="J324" s="353">
        <f t="shared" si="11"/>
        <v>6320386</v>
      </c>
      <c r="K324" s="380"/>
      <c r="L324" s="230">
        <f t="shared" si="7"/>
        <v>6320386</v>
      </c>
    </row>
    <row r="325" spans="1:12" ht="39">
      <c r="A325" s="255" t="s">
        <v>848</v>
      </c>
      <c r="B325" s="239" t="s">
        <v>132</v>
      </c>
      <c r="C325" s="239" t="s">
        <v>125</v>
      </c>
      <c r="D325" s="239" t="s">
        <v>34</v>
      </c>
      <c r="E325" s="239" t="s">
        <v>849</v>
      </c>
      <c r="F325" s="241"/>
      <c r="G325" s="354">
        <f t="shared" si="10"/>
        <v>6320386</v>
      </c>
      <c r="H325" s="381"/>
      <c r="I325" s="354">
        <f t="shared" si="6"/>
        <v>6320386</v>
      </c>
      <c r="J325" s="354">
        <f t="shared" si="11"/>
        <v>6320386</v>
      </c>
      <c r="K325" s="381"/>
      <c r="L325" s="242">
        <f t="shared" si="7"/>
        <v>6320386</v>
      </c>
    </row>
    <row r="326" spans="1:12" ht="15">
      <c r="A326" s="305" t="s">
        <v>90</v>
      </c>
      <c r="B326" s="239" t="s">
        <v>132</v>
      </c>
      <c r="C326" s="239" t="s">
        <v>125</v>
      </c>
      <c r="D326" s="239" t="s">
        <v>34</v>
      </c>
      <c r="E326" s="239" t="s">
        <v>849</v>
      </c>
      <c r="F326" s="245" t="s">
        <v>97</v>
      </c>
      <c r="G326" s="354">
        <v>6320386</v>
      </c>
      <c r="H326" s="381"/>
      <c r="I326" s="354">
        <f t="shared" si="6"/>
        <v>6320386</v>
      </c>
      <c r="J326" s="354">
        <v>6320386</v>
      </c>
      <c r="K326" s="381"/>
      <c r="L326" s="242">
        <f t="shared" si="7"/>
        <v>6320386</v>
      </c>
    </row>
    <row r="327" spans="1:12" s="429" customFormat="1" ht="21.75" customHeight="1">
      <c r="A327" s="428" t="s">
        <v>867</v>
      </c>
      <c r="B327" s="228" t="s">
        <v>132</v>
      </c>
      <c r="C327" s="228"/>
      <c r="D327" s="228"/>
      <c r="E327" s="228"/>
      <c r="F327" s="246"/>
      <c r="G327" s="353">
        <v>3831750</v>
      </c>
      <c r="H327" s="380"/>
      <c r="I327" s="353">
        <f t="shared" si="6"/>
        <v>3831750</v>
      </c>
      <c r="J327" s="353">
        <v>8165525</v>
      </c>
      <c r="K327" s="380"/>
      <c r="L327" s="230">
        <f t="shared" si="7"/>
        <v>8165525</v>
      </c>
    </row>
    <row r="328" spans="1:12" s="234" customFormat="1" ht="32.25" customHeight="1">
      <c r="A328" s="379" t="s">
        <v>288</v>
      </c>
      <c r="B328" s="228" t="s">
        <v>133</v>
      </c>
      <c r="C328" s="228"/>
      <c r="D328" s="228"/>
      <c r="E328" s="287"/>
      <c r="F328" s="289"/>
      <c r="G328" s="353">
        <f>G329+G336+G445</f>
        <v>272711169</v>
      </c>
      <c r="H328" s="380">
        <f>H329+H336+H445</f>
        <v>14474878</v>
      </c>
      <c r="I328" s="353">
        <f aca="true" t="shared" si="12" ref="I328:I379">G328+H328</f>
        <v>287186047</v>
      </c>
      <c r="J328" s="353">
        <f>J329+J336+J445</f>
        <v>272711169</v>
      </c>
      <c r="K328" s="380">
        <f>K329+K336+K445</f>
        <v>14474878</v>
      </c>
      <c r="L328" s="230">
        <f>J328+K328</f>
        <v>287186047</v>
      </c>
    </row>
    <row r="329" spans="1:12" s="234" customFormat="1" ht="14.25">
      <c r="A329" s="233" t="s">
        <v>98</v>
      </c>
      <c r="B329" s="228" t="s">
        <v>133</v>
      </c>
      <c r="C329" s="228" t="s">
        <v>74</v>
      </c>
      <c r="D329" s="228"/>
      <c r="E329" s="228"/>
      <c r="F329" s="229"/>
      <c r="G329" s="353">
        <f>G330</f>
        <v>100000</v>
      </c>
      <c r="H329" s="380">
        <f>H330</f>
        <v>0</v>
      </c>
      <c r="I329" s="353">
        <f t="shared" si="12"/>
        <v>100000</v>
      </c>
      <c r="J329" s="353">
        <f>J330</f>
        <v>100000</v>
      </c>
      <c r="K329" s="380">
        <f>K330</f>
        <v>0</v>
      </c>
      <c r="L329" s="230">
        <f>J329+K329</f>
        <v>100000</v>
      </c>
    </row>
    <row r="330" spans="1:12" s="234" customFormat="1" ht="14.25">
      <c r="A330" s="233" t="s">
        <v>99</v>
      </c>
      <c r="B330" s="228" t="s">
        <v>133</v>
      </c>
      <c r="C330" s="228" t="s">
        <v>74</v>
      </c>
      <c r="D330" s="228" t="s">
        <v>100</v>
      </c>
      <c r="E330" s="228"/>
      <c r="F330" s="229"/>
      <c r="G330" s="353">
        <f>G331</f>
        <v>100000</v>
      </c>
      <c r="H330" s="380">
        <f>H331</f>
        <v>0</v>
      </c>
      <c r="I330" s="353">
        <f t="shared" si="12"/>
        <v>100000</v>
      </c>
      <c r="J330" s="353">
        <f>J331</f>
        <v>100000</v>
      </c>
      <c r="K330" s="380">
        <f>K331</f>
        <v>0</v>
      </c>
      <c r="L330" s="230">
        <f>J330+K330</f>
        <v>100000</v>
      </c>
    </row>
    <row r="331" spans="1:12" s="234" customFormat="1" ht="54" customHeight="1">
      <c r="A331" s="391" t="s">
        <v>861</v>
      </c>
      <c r="B331" s="228" t="s">
        <v>133</v>
      </c>
      <c r="C331" s="228" t="s">
        <v>74</v>
      </c>
      <c r="D331" s="228" t="s">
        <v>100</v>
      </c>
      <c r="E331" s="392" t="s">
        <v>597</v>
      </c>
      <c r="F331" s="229"/>
      <c r="G331" s="353">
        <f>G332</f>
        <v>100000</v>
      </c>
      <c r="H331" s="380"/>
      <c r="I331" s="353">
        <f t="shared" si="12"/>
        <v>100000</v>
      </c>
      <c r="J331" s="353">
        <f>J332</f>
        <v>100000</v>
      </c>
      <c r="K331" s="380"/>
      <c r="L331" s="230">
        <f>J331+K331</f>
        <v>100000</v>
      </c>
    </row>
    <row r="332" spans="1:12" s="234" customFormat="1" ht="69.75" customHeight="1">
      <c r="A332" s="284" t="s">
        <v>862</v>
      </c>
      <c r="B332" s="239" t="s">
        <v>133</v>
      </c>
      <c r="C332" s="239" t="s">
        <v>74</v>
      </c>
      <c r="D332" s="239" t="s">
        <v>100</v>
      </c>
      <c r="E332" s="302" t="s">
        <v>599</v>
      </c>
      <c r="F332" s="229"/>
      <c r="G332" s="354">
        <f>G333</f>
        <v>100000</v>
      </c>
      <c r="H332" s="381"/>
      <c r="I332" s="354">
        <f t="shared" si="12"/>
        <v>100000</v>
      </c>
      <c r="J332" s="354">
        <f>J333</f>
        <v>100000</v>
      </c>
      <c r="K332" s="381"/>
      <c r="L332" s="242">
        <f>J332+K332</f>
        <v>100000</v>
      </c>
    </row>
    <row r="333" spans="1:12" s="234" customFormat="1" ht="27" customHeight="1">
      <c r="A333" s="260" t="s">
        <v>600</v>
      </c>
      <c r="B333" s="239" t="s">
        <v>133</v>
      </c>
      <c r="C333" s="239" t="s">
        <v>74</v>
      </c>
      <c r="D333" s="239" t="s">
        <v>100</v>
      </c>
      <c r="E333" s="302" t="s">
        <v>601</v>
      </c>
      <c r="F333" s="229"/>
      <c r="G333" s="354">
        <f>G334</f>
        <v>100000</v>
      </c>
      <c r="H333" s="381"/>
      <c r="I333" s="354">
        <f>I334</f>
        <v>100000</v>
      </c>
      <c r="J333" s="354">
        <f>J334</f>
        <v>100000</v>
      </c>
      <c r="K333" s="381"/>
      <c r="L333" s="242">
        <f>L334</f>
        <v>100000</v>
      </c>
    </row>
    <row r="334" spans="1:12" ht="15.75">
      <c r="A334" s="303" t="s">
        <v>312</v>
      </c>
      <c r="B334" s="239" t="s">
        <v>133</v>
      </c>
      <c r="C334" s="239" t="s">
        <v>74</v>
      </c>
      <c r="D334" s="239" t="s">
        <v>100</v>
      </c>
      <c r="E334" s="302" t="s">
        <v>602</v>
      </c>
      <c r="F334" s="241"/>
      <c r="G334" s="354">
        <f>G335</f>
        <v>100000</v>
      </c>
      <c r="H334" s="381"/>
      <c r="I334" s="354">
        <f t="shared" si="12"/>
        <v>100000</v>
      </c>
      <c r="J334" s="354">
        <f>J335</f>
        <v>100000</v>
      </c>
      <c r="K334" s="381"/>
      <c r="L334" s="242">
        <f aca="true" t="shared" si="13" ref="L334:L363">J334+K334</f>
        <v>100000</v>
      </c>
    </row>
    <row r="335" spans="1:12" ht="26.25" customHeight="1">
      <c r="A335" s="319" t="s">
        <v>435</v>
      </c>
      <c r="B335" s="239" t="s">
        <v>133</v>
      </c>
      <c r="C335" s="239" t="s">
        <v>74</v>
      </c>
      <c r="D335" s="239" t="s">
        <v>100</v>
      </c>
      <c r="E335" s="302" t="s">
        <v>602</v>
      </c>
      <c r="F335" s="241" t="s">
        <v>261</v>
      </c>
      <c r="G335" s="354">
        <v>100000</v>
      </c>
      <c r="H335" s="381"/>
      <c r="I335" s="354">
        <f t="shared" si="12"/>
        <v>100000</v>
      </c>
      <c r="J335" s="354">
        <v>100000</v>
      </c>
      <c r="K335" s="381"/>
      <c r="L335" s="242">
        <f t="shared" si="13"/>
        <v>100000</v>
      </c>
    </row>
    <row r="336" spans="1:12" s="234" customFormat="1" ht="16.5" customHeight="1">
      <c r="A336" s="233" t="s">
        <v>253</v>
      </c>
      <c r="B336" s="228" t="s">
        <v>133</v>
      </c>
      <c r="C336" s="228" t="s">
        <v>228</v>
      </c>
      <c r="D336" s="228"/>
      <c r="E336" s="287"/>
      <c r="F336" s="289"/>
      <c r="G336" s="353">
        <f>G337+G356+G408+G416+G432</f>
        <v>248923996</v>
      </c>
      <c r="H336" s="353">
        <f>H337+H356+H408+H416+H432</f>
        <v>14474878</v>
      </c>
      <c r="I336" s="353">
        <f t="shared" si="12"/>
        <v>263398874</v>
      </c>
      <c r="J336" s="353">
        <f>J337+J356+J408+J416+J432</f>
        <v>248923996</v>
      </c>
      <c r="K336" s="353">
        <f>K337+K356+K408+K416+K432</f>
        <v>14474878</v>
      </c>
      <c r="L336" s="230">
        <f t="shared" si="13"/>
        <v>263398874</v>
      </c>
    </row>
    <row r="337" spans="1:12" s="234" customFormat="1" ht="15" customHeight="1">
      <c r="A337" s="233" t="s">
        <v>101</v>
      </c>
      <c r="B337" s="228" t="s">
        <v>133</v>
      </c>
      <c r="C337" s="228" t="s">
        <v>228</v>
      </c>
      <c r="D337" s="228" t="s">
        <v>34</v>
      </c>
      <c r="E337" s="287"/>
      <c r="F337" s="289"/>
      <c r="G337" s="353">
        <f aca="true" t="shared" si="14" ref="G337:H339">G338</f>
        <v>59941197</v>
      </c>
      <c r="H337" s="353">
        <f t="shared" si="14"/>
        <v>6442000</v>
      </c>
      <c r="I337" s="353">
        <f t="shared" si="12"/>
        <v>66383197</v>
      </c>
      <c r="J337" s="353">
        <f aca="true" t="shared" si="15" ref="J337:K339">J338</f>
        <v>59941197</v>
      </c>
      <c r="K337" s="353">
        <f t="shared" si="15"/>
        <v>6442000</v>
      </c>
      <c r="L337" s="230">
        <f t="shared" si="13"/>
        <v>66383197</v>
      </c>
    </row>
    <row r="338" spans="1:12" s="234" customFormat="1" ht="27" customHeight="1">
      <c r="A338" s="233" t="s">
        <v>337</v>
      </c>
      <c r="B338" s="228" t="s">
        <v>133</v>
      </c>
      <c r="C338" s="228" t="s">
        <v>228</v>
      </c>
      <c r="D338" s="228" t="s">
        <v>34</v>
      </c>
      <c r="E338" s="228" t="s">
        <v>665</v>
      </c>
      <c r="F338" s="229"/>
      <c r="G338" s="353">
        <f t="shared" si="14"/>
        <v>59941197</v>
      </c>
      <c r="H338" s="380">
        <f t="shared" si="14"/>
        <v>6442000</v>
      </c>
      <c r="I338" s="353">
        <f t="shared" si="12"/>
        <v>66383197</v>
      </c>
      <c r="J338" s="353">
        <f t="shared" si="15"/>
        <v>59941197</v>
      </c>
      <c r="K338" s="380">
        <f t="shared" si="15"/>
        <v>6442000</v>
      </c>
      <c r="L338" s="230">
        <f t="shared" si="13"/>
        <v>66383197</v>
      </c>
    </row>
    <row r="339" spans="1:12" ht="41.25" customHeight="1">
      <c r="A339" s="315" t="s">
        <v>338</v>
      </c>
      <c r="B339" s="239" t="s">
        <v>133</v>
      </c>
      <c r="C339" s="249" t="s">
        <v>228</v>
      </c>
      <c r="D339" s="249" t="s">
        <v>34</v>
      </c>
      <c r="E339" s="249" t="s">
        <v>666</v>
      </c>
      <c r="F339" s="257"/>
      <c r="G339" s="355">
        <f t="shared" si="14"/>
        <v>59941197</v>
      </c>
      <c r="H339" s="355">
        <f t="shared" si="14"/>
        <v>6442000</v>
      </c>
      <c r="I339" s="354">
        <f t="shared" si="12"/>
        <v>66383197</v>
      </c>
      <c r="J339" s="355">
        <f t="shared" si="15"/>
        <v>59941197</v>
      </c>
      <c r="K339" s="355">
        <f t="shared" si="15"/>
        <v>6442000</v>
      </c>
      <c r="L339" s="242">
        <f t="shared" si="13"/>
        <v>66383197</v>
      </c>
    </row>
    <row r="340" spans="1:12" s="234" customFormat="1" ht="38.25" customHeight="1">
      <c r="A340" s="260" t="s">
        <v>667</v>
      </c>
      <c r="B340" s="228" t="s">
        <v>133</v>
      </c>
      <c r="C340" s="228" t="s">
        <v>228</v>
      </c>
      <c r="D340" s="228" t="s">
        <v>34</v>
      </c>
      <c r="E340" s="228" t="s">
        <v>668</v>
      </c>
      <c r="F340" s="229"/>
      <c r="G340" s="353">
        <f>G341+G348+G350+G352+G346+G344</f>
        <v>59941197</v>
      </c>
      <c r="H340" s="380">
        <f>H341+H352</f>
        <v>6442000</v>
      </c>
      <c r="I340" s="353">
        <f t="shared" si="12"/>
        <v>66383197</v>
      </c>
      <c r="J340" s="353">
        <f>J341+J348+J350+J352+J346+J344</f>
        <v>59941197</v>
      </c>
      <c r="K340" s="380">
        <f>K341+K352</f>
        <v>6442000</v>
      </c>
      <c r="L340" s="230">
        <f t="shared" si="13"/>
        <v>66383197</v>
      </c>
    </row>
    <row r="341" spans="1:12" ht="67.5" customHeight="1">
      <c r="A341" s="255" t="s">
        <v>669</v>
      </c>
      <c r="B341" s="239" t="s">
        <v>133</v>
      </c>
      <c r="C341" s="239" t="s">
        <v>228</v>
      </c>
      <c r="D341" s="239" t="s">
        <v>34</v>
      </c>
      <c r="E341" s="239" t="s">
        <v>670</v>
      </c>
      <c r="F341" s="241"/>
      <c r="G341" s="354">
        <f>G342+G343</f>
        <v>35860397</v>
      </c>
      <c r="H341" s="381"/>
      <c r="I341" s="354">
        <f t="shared" si="12"/>
        <v>35860397</v>
      </c>
      <c r="J341" s="354">
        <f>J342+J343</f>
        <v>35860397</v>
      </c>
      <c r="K341" s="381"/>
      <c r="L341" s="242">
        <f t="shared" si="13"/>
        <v>35860397</v>
      </c>
    </row>
    <row r="342" spans="1:12" ht="45" customHeight="1">
      <c r="A342" s="316" t="s">
        <v>311</v>
      </c>
      <c r="B342" s="239" t="s">
        <v>133</v>
      </c>
      <c r="C342" s="239" t="s">
        <v>228</v>
      </c>
      <c r="D342" s="239" t="s">
        <v>34</v>
      </c>
      <c r="E342" s="239" t="s">
        <v>670</v>
      </c>
      <c r="F342" s="241" t="s">
        <v>75</v>
      </c>
      <c r="G342" s="354">
        <f>27343470+8257724</f>
        <v>35601194</v>
      </c>
      <c r="H342" s="381"/>
      <c r="I342" s="354">
        <f t="shared" si="12"/>
        <v>35601194</v>
      </c>
      <c r="J342" s="354">
        <f>27343470+8257724</f>
        <v>35601194</v>
      </c>
      <c r="K342" s="381"/>
      <c r="L342" s="242">
        <f t="shared" si="13"/>
        <v>35601194</v>
      </c>
    </row>
    <row r="343" spans="1:12" ht="27.75" customHeight="1">
      <c r="A343" s="244" t="s">
        <v>435</v>
      </c>
      <c r="B343" s="239" t="s">
        <v>133</v>
      </c>
      <c r="C343" s="239" t="s">
        <v>228</v>
      </c>
      <c r="D343" s="239" t="s">
        <v>34</v>
      </c>
      <c r="E343" s="239" t="s">
        <v>670</v>
      </c>
      <c r="F343" s="241" t="s">
        <v>261</v>
      </c>
      <c r="G343" s="354">
        <v>259203</v>
      </c>
      <c r="H343" s="381"/>
      <c r="I343" s="354">
        <f t="shared" si="12"/>
        <v>259203</v>
      </c>
      <c r="J343" s="354">
        <v>259203</v>
      </c>
      <c r="K343" s="381"/>
      <c r="L343" s="242">
        <f t="shared" si="13"/>
        <v>259203</v>
      </c>
    </row>
    <row r="344" spans="1:12" ht="0.75" customHeight="1" hidden="1">
      <c r="A344" s="255" t="s">
        <v>671</v>
      </c>
      <c r="B344" s="239" t="s">
        <v>133</v>
      </c>
      <c r="C344" s="239" t="s">
        <v>228</v>
      </c>
      <c r="D344" s="239" t="s">
        <v>34</v>
      </c>
      <c r="E344" s="239" t="s">
        <v>672</v>
      </c>
      <c r="F344" s="241"/>
      <c r="G344" s="354">
        <f>G345</f>
        <v>0</v>
      </c>
      <c r="H344" s="381"/>
      <c r="I344" s="354">
        <f>G344+H344</f>
        <v>0</v>
      </c>
      <c r="J344" s="354">
        <f>J345</f>
        <v>0</v>
      </c>
      <c r="K344" s="381"/>
      <c r="L344" s="242">
        <f t="shared" si="13"/>
        <v>0</v>
      </c>
    </row>
    <row r="345" spans="1:12" ht="26.25" hidden="1">
      <c r="A345" s="244" t="s">
        <v>435</v>
      </c>
      <c r="B345" s="239" t="s">
        <v>133</v>
      </c>
      <c r="C345" s="239" t="s">
        <v>228</v>
      </c>
      <c r="D345" s="239" t="s">
        <v>34</v>
      </c>
      <c r="E345" s="239" t="s">
        <v>672</v>
      </c>
      <c r="F345" s="241" t="s">
        <v>261</v>
      </c>
      <c r="G345" s="354"/>
      <c r="H345" s="381"/>
      <c r="I345" s="354">
        <f>G345+H345</f>
        <v>0</v>
      </c>
      <c r="J345" s="354"/>
      <c r="K345" s="381"/>
      <c r="L345" s="242">
        <f t="shared" si="13"/>
        <v>0</v>
      </c>
    </row>
    <row r="346" spans="1:12" ht="30" customHeight="1" hidden="1">
      <c r="A346" s="255" t="s">
        <v>673</v>
      </c>
      <c r="B346" s="239" t="s">
        <v>133</v>
      </c>
      <c r="C346" s="239" t="s">
        <v>228</v>
      </c>
      <c r="D346" s="239" t="s">
        <v>34</v>
      </c>
      <c r="E346" s="239" t="s">
        <v>674</v>
      </c>
      <c r="F346" s="241"/>
      <c r="G346" s="354">
        <f>G347</f>
        <v>0</v>
      </c>
      <c r="H346" s="381"/>
      <c r="I346" s="354">
        <f t="shared" si="12"/>
        <v>0</v>
      </c>
      <c r="J346" s="354">
        <f>J347</f>
        <v>0</v>
      </c>
      <c r="K346" s="381"/>
      <c r="L346" s="242">
        <f t="shared" si="13"/>
        <v>0</v>
      </c>
    </row>
    <row r="347" spans="1:12" ht="26.25" customHeight="1" hidden="1">
      <c r="A347" s="244" t="s">
        <v>435</v>
      </c>
      <c r="B347" s="239" t="s">
        <v>133</v>
      </c>
      <c r="C347" s="239" t="s">
        <v>228</v>
      </c>
      <c r="D347" s="239" t="s">
        <v>34</v>
      </c>
      <c r="E347" s="239" t="s">
        <v>674</v>
      </c>
      <c r="F347" s="241" t="s">
        <v>261</v>
      </c>
      <c r="G347" s="354"/>
      <c r="H347" s="381"/>
      <c r="I347" s="354">
        <f t="shared" si="12"/>
        <v>0</v>
      </c>
      <c r="J347" s="354"/>
      <c r="K347" s="381"/>
      <c r="L347" s="242">
        <f t="shared" si="13"/>
        <v>0</v>
      </c>
    </row>
    <row r="348" spans="1:12" ht="51.75" hidden="1">
      <c r="A348" s="265" t="s">
        <v>675</v>
      </c>
      <c r="B348" s="239" t="s">
        <v>133</v>
      </c>
      <c r="C348" s="239" t="s">
        <v>228</v>
      </c>
      <c r="D348" s="239" t="s">
        <v>34</v>
      </c>
      <c r="E348" s="239" t="s">
        <v>676</v>
      </c>
      <c r="F348" s="241"/>
      <c r="G348" s="354">
        <f>G349</f>
        <v>0</v>
      </c>
      <c r="H348" s="381"/>
      <c r="I348" s="354">
        <f t="shared" si="12"/>
        <v>0</v>
      </c>
      <c r="J348" s="354">
        <f>J349</f>
        <v>0</v>
      </c>
      <c r="K348" s="381"/>
      <c r="L348" s="242">
        <f t="shared" si="13"/>
        <v>0</v>
      </c>
    </row>
    <row r="349" spans="1:12" ht="26.25" hidden="1">
      <c r="A349" s="244" t="s">
        <v>435</v>
      </c>
      <c r="B349" s="239" t="s">
        <v>133</v>
      </c>
      <c r="C349" s="239" t="s">
        <v>228</v>
      </c>
      <c r="D349" s="239" t="s">
        <v>34</v>
      </c>
      <c r="E349" s="239" t="s">
        <v>676</v>
      </c>
      <c r="F349" s="241" t="s">
        <v>261</v>
      </c>
      <c r="G349" s="354"/>
      <c r="H349" s="381"/>
      <c r="I349" s="354">
        <f t="shared" si="12"/>
        <v>0</v>
      </c>
      <c r="J349" s="354"/>
      <c r="K349" s="381"/>
      <c r="L349" s="242">
        <f t="shared" si="13"/>
        <v>0</v>
      </c>
    </row>
    <row r="350" spans="1:12" ht="44.25" customHeight="1" hidden="1">
      <c r="A350" s="265" t="s">
        <v>677</v>
      </c>
      <c r="B350" s="239" t="s">
        <v>133</v>
      </c>
      <c r="C350" s="239" t="s">
        <v>228</v>
      </c>
      <c r="D350" s="239" t="s">
        <v>34</v>
      </c>
      <c r="E350" s="239" t="s">
        <v>678</v>
      </c>
      <c r="F350" s="241"/>
      <c r="G350" s="354">
        <f>G351</f>
        <v>0</v>
      </c>
      <c r="H350" s="381"/>
      <c r="I350" s="354">
        <f>G350+H350</f>
        <v>0</v>
      </c>
      <c r="J350" s="354">
        <f>J351</f>
        <v>0</v>
      </c>
      <c r="K350" s="381"/>
      <c r="L350" s="242">
        <f t="shared" si="13"/>
        <v>0</v>
      </c>
    </row>
    <row r="351" spans="1:12" ht="26.25" hidden="1">
      <c r="A351" s="244" t="s">
        <v>435</v>
      </c>
      <c r="B351" s="239" t="s">
        <v>133</v>
      </c>
      <c r="C351" s="239" t="s">
        <v>228</v>
      </c>
      <c r="D351" s="239" t="s">
        <v>34</v>
      </c>
      <c r="E351" s="239" t="s">
        <v>678</v>
      </c>
      <c r="F351" s="241" t="s">
        <v>261</v>
      </c>
      <c r="G351" s="354">
        <f>150000-150000</f>
        <v>0</v>
      </c>
      <c r="H351" s="381"/>
      <c r="I351" s="354">
        <f>G351+H351</f>
        <v>0</v>
      </c>
      <c r="J351" s="354">
        <f>150000-150000</f>
        <v>0</v>
      </c>
      <c r="K351" s="381"/>
      <c r="L351" s="242">
        <f t="shared" si="13"/>
        <v>0</v>
      </c>
    </row>
    <row r="352" spans="1:12" ht="25.5" customHeight="1">
      <c r="A352" s="247" t="s">
        <v>334</v>
      </c>
      <c r="B352" s="239" t="s">
        <v>133</v>
      </c>
      <c r="C352" s="239" t="s">
        <v>228</v>
      </c>
      <c r="D352" s="239" t="s">
        <v>34</v>
      </c>
      <c r="E352" s="239" t="s">
        <v>679</v>
      </c>
      <c r="F352" s="241"/>
      <c r="G352" s="354">
        <f>G353+G354+G355</f>
        <v>24080800</v>
      </c>
      <c r="H352" s="381">
        <f>H353+H354+H355</f>
        <v>6442000</v>
      </c>
      <c r="I352" s="354">
        <f t="shared" si="12"/>
        <v>30522800</v>
      </c>
      <c r="J352" s="354">
        <f>J353+J354+J355</f>
        <v>24080800</v>
      </c>
      <c r="K352" s="381">
        <f>K353+K354+K355</f>
        <v>6442000</v>
      </c>
      <c r="L352" s="242">
        <f t="shared" si="13"/>
        <v>30522800</v>
      </c>
    </row>
    <row r="353" spans="1:12" ht="45" customHeight="1">
      <c r="A353" s="244" t="s">
        <v>311</v>
      </c>
      <c r="B353" s="239" t="s">
        <v>133</v>
      </c>
      <c r="C353" s="239" t="s">
        <v>228</v>
      </c>
      <c r="D353" s="239" t="s">
        <v>34</v>
      </c>
      <c r="E353" s="239" t="s">
        <v>679</v>
      </c>
      <c r="F353" s="241" t="s">
        <v>75</v>
      </c>
      <c r="G353" s="354">
        <f>11455400+3459500</f>
        <v>14914900</v>
      </c>
      <c r="H353" s="381"/>
      <c r="I353" s="354">
        <f t="shared" si="12"/>
        <v>14914900</v>
      </c>
      <c r="J353" s="354">
        <f>11455400+3459500</f>
        <v>14914900</v>
      </c>
      <c r="K353" s="381"/>
      <c r="L353" s="242">
        <f t="shared" si="13"/>
        <v>14914900</v>
      </c>
    </row>
    <row r="354" spans="1:12" ht="28.5" customHeight="1">
      <c r="A354" s="244" t="s">
        <v>435</v>
      </c>
      <c r="B354" s="239" t="s">
        <v>133</v>
      </c>
      <c r="C354" s="239" t="s">
        <v>228</v>
      </c>
      <c r="D354" s="239" t="s">
        <v>34</v>
      </c>
      <c r="E354" s="239" t="s">
        <v>679</v>
      </c>
      <c r="F354" s="241" t="s">
        <v>261</v>
      </c>
      <c r="G354" s="354">
        <f>90000+5613200+134300+127800+1100900</f>
        <v>7066200</v>
      </c>
      <c r="H354" s="381">
        <f>6432000+10000</f>
        <v>6442000</v>
      </c>
      <c r="I354" s="354">
        <f t="shared" si="12"/>
        <v>13508200</v>
      </c>
      <c r="J354" s="354">
        <f>90000+5613200+134300+127800+1100900</f>
        <v>7066200</v>
      </c>
      <c r="K354" s="381">
        <f>6432000+10000</f>
        <v>6442000</v>
      </c>
      <c r="L354" s="242">
        <f t="shared" si="13"/>
        <v>13508200</v>
      </c>
    </row>
    <row r="355" spans="1:12" ht="15">
      <c r="A355" s="247" t="s">
        <v>76</v>
      </c>
      <c r="B355" s="239" t="s">
        <v>133</v>
      </c>
      <c r="C355" s="239" t="s">
        <v>228</v>
      </c>
      <c r="D355" s="239" t="s">
        <v>34</v>
      </c>
      <c r="E355" s="239" t="s">
        <v>679</v>
      </c>
      <c r="F355" s="241" t="s">
        <v>73</v>
      </c>
      <c r="G355" s="354">
        <f>2099700</f>
        <v>2099700</v>
      </c>
      <c r="H355" s="381"/>
      <c r="I355" s="354">
        <f t="shared" si="12"/>
        <v>2099700</v>
      </c>
      <c r="J355" s="354">
        <f>2099700</f>
        <v>2099700</v>
      </c>
      <c r="K355" s="381"/>
      <c r="L355" s="242">
        <f t="shared" si="13"/>
        <v>2099700</v>
      </c>
    </row>
    <row r="356" spans="1:12" s="234" customFormat="1" ht="14.25">
      <c r="A356" s="233" t="s">
        <v>259</v>
      </c>
      <c r="B356" s="228" t="s">
        <v>133</v>
      </c>
      <c r="C356" s="228" t="s">
        <v>228</v>
      </c>
      <c r="D356" s="228" t="s">
        <v>262</v>
      </c>
      <c r="E356" s="228"/>
      <c r="F356" s="229"/>
      <c r="G356" s="353">
        <f>G357+G395+G388+G403</f>
        <v>169280807</v>
      </c>
      <c r="H356" s="353">
        <f>H357+H395+H388+H403</f>
        <v>6793878</v>
      </c>
      <c r="I356" s="353">
        <f t="shared" si="12"/>
        <v>176074685</v>
      </c>
      <c r="J356" s="353">
        <f>J357+J395+J388+J403</f>
        <v>169280807</v>
      </c>
      <c r="K356" s="353">
        <f>K357+K395+K388+K403</f>
        <v>6793878</v>
      </c>
      <c r="L356" s="230">
        <f t="shared" si="13"/>
        <v>176074685</v>
      </c>
    </row>
    <row r="357" spans="1:12" s="234" customFormat="1" ht="25.5">
      <c r="A357" s="233" t="s">
        <v>337</v>
      </c>
      <c r="B357" s="228" t="s">
        <v>133</v>
      </c>
      <c r="C357" s="228" t="s">
        <v>228</v>
      </c>
      <c r="D357" s="228" t="s">
        <v>262</v>
      </c>
      <c r="E357" s="228" t="s">
        <v>665</v>
      </c>
      <c r="F357" s="229"/>
      <c r="G357" s="353">
        <f>G358</f>
        <v>168950807</v>
      </c>
      <c r="H357" s="353">
        <f>H358</f>
        <v>6793878</v>
      </c>
      <c r="I357" s="353">
        <f t="shared" si="12"/>
        <v>175744685</v>
      </c>
      <c r="J357" s="353">
        <f>J358</f>
        <v>168950807</v>
      </c>
      <c r="K357" s="353">
        <f>K358</f>
        <v>6793878</v>
      </c>
      <c r="L357" s="230">
        <f t="shared" si="13"/>
        <v>175744685</v>
      </c>
    </row>
    <row r="358" spans="1:12" ht="39">
      <c r="A358" s="315" t="s">
        <v>338</v>
      </c>
      <c r="B358" s="239" t="s">
        <v>133</v>
      </c>
      <c r="C358" s="249" t="s">
        <v>228</v>
      </c>
      <c r="D358" s="249" t="s">
        <v>262</v>
      </c>
      <c r="E358" s="249" t="s">
        <v>666</v>
      </c>
      <c r="F358" s="257"/>
      <c r="G358" s="355">
        <f>G359+G383</f>
        <v>168950807</v>
      </c>
      <c r="H358" s="355">
        <f>H359+H383</f>
        <v>6793878</v>
      </c>
      <c r="I358" s="354">
        <f t="shared" si="12"/>
        <v>175744685</v>
      </c>
      <c r="J358" s="355">
        <f>J359+J383</f>
        <v>168950807</v>
      </c>
      <c r="K358" s="355">
        <f>K359+K383</f>
        <v>6793878</v>
      </c>
      <c r="L358" s="242">
        <f t="shared" si="13"/>
        <v>175744685</v>
      </c>
    </row>
    <row r="359" spans="1:12" s="234" customFormat="1" ht="25.5">
      <c r="A359" s="260" t="s">
        <v>680</v>
      </c>
      <c r="B359" s="228" t="s">
        <v>133</v>
      </c>
      <c r="C359" s="228" t="s">
        <v>228</v>
      </c>
      <c r="D359" s="228" t="s">
        <v>262</v>
      </c>
      <c r="E359" s="228" t="s">
        <v>681</v>
      </c>
      <c r="F359" s="229"/>
      <c r="G359" s="353">
        <f>G360+G368+G370+G372+G374+G376+G378+G381+G363+G365</f>
        <v>168850807</v>
      </c>
      <c r="H359" s="353">
        <f>H360+H368+H370+H372+H374+H376+H378+H381+H363+H365</f>
        <v>6793878</v>
      </c>
      <c r="I359" s="353">
        <f t="shared" si="12"/>
        <v>175644685</v>
      </c>
      <c r="J359" s="353">
        <f>J360+J368+J370+J372+J374+J376+J378+J381+J363+J365</f>
        <v>168850807</v>
      </c>
      <c r="K359" s="353">
        <f>K360+K368+K370+K372+K374+K376+K378+K381+K363+K365</f>
        <v>6793878</v>
      </c>
      <c r="L359" s="230">
        <f t="shared" si="13"/>
        <v>175644685</v>
      </c>
    </row>
    <row r="360" spans="1:12" ht="26.25" customHeight="1">
      <c r="A360" s="255" t="s">
        <v>682</v>
      </c>
      <c r="B360" s="239" t="s">
        <v>133</v>
      </c>
      <c r="C360" s="239" t="s">
        <v>228</v>
      </c>
      <c r="D360" s="239" t="s">
        <v>262</v>
      </c>
      <c r="E360" s="239" t="s">
        <v>683</v>
      </c>
      <c r="F360" s="241"/>
      <c r="G360" s="354">
        <f>G361+G362</f>
        <v>149773201</v>
      </c>
      <c r="H360" s="381"/>
      <c r="I360" s="354">
        <f t="shared" si="12"/>
        <v>149773201</v>
      </c>
      <c r="J360" s="354">
        <f>J361+J362</f>
        <v>149773201</v>
      </c>
      <c r="K360" s="381"/>
      <c r="L360" s="242">
        <f t="shared" si="13"/>
        <v>149773201</v>
      </c>
    </row>
    <row r="361" spans="1:12" ht="26.25" customHeight="1">
      <c r="A361" s="244" t="s">
        <v>311</v>
      </c>
      <c r="B361" s="239" t="s">
        <v>133</v>
      </c>
      <c r="C361" s="239" t="s">
        <v>228</v>
      </c>
      <c r="D361" s="239" t="s">
        <v>262</v>
      </c>
      <c r="E361" s="239" t="s">
        <v>683</v>
      </c>
      <c r="F361" s="241" t="s">
        <v>75</v>
      </c>
      <c r="G361" s="354">
        <f>109920480+33195983</f>
        <v>143116463</v>
      </c>
      <c r="H361" s="381"/>
      <c r="I361" s="354">
        <f t="shared" si="12"/>
        <v>143116463</v>
      </c>
      <c r="J361" s="354">
        <f>109920480+33195983</f>
        <v>143116463</v>
      </c>
      <c r="K361" s="381"/>
      <c r="L361" s="242">
        <f t="shared" si="13"/>
        <v>143116463</v>
      </c>
    </row>
    <row r="362" spans="1:12" ht="24.75" customHeight="1">
      <c r="A362" s="244" t="s">
        <v>435</v>
      </c>
      <c r="B362" s="239" t="s">
        <v>133</v>
      </c>
      <c r="C362" s="239" t="s">
        <v>228</v>
      </c>
      <c r="D362" s="239" t="s">
        <v>262</v>
      </c>
      <c r="E362" s="239" t="s">
        <v>683</v>
      </c>
      <c r="F362" s="241" t="s">
        <v>261</v>
      </c>
      <c r="G362" s="354">
        <f>716593+4093345+1846800</f>
        <v>6656738</v>
      </c>
      <c r="H362" s="381"/>
      <c r="I362" s="354">
        <f t="shared" si="12"/>
        <v>6656738</v>
      </c>
      <c r="J362" s="354">
        <f>716593+4093345+1846800</f>
        <v>6656738</v>
      </c>
      <c r="K362" s="381"/>
      <c r="L362" s="242">
        <f t="shared" si="13"/>
        <v>6656738</v>
      </c>
    </row>
    <row r="363" spans="1:12" ht="0.75" customHeight="1" hidden="1">
      <c r="A363" s="265" t="s">
        <v>671</v>
      </c>
      <c r="B363" s="239" t="s">
        <v>133</v>
      </c>
      <c r="C363" s="239" t="s">
        <v>228</v>
      </c>
      <c r="D363" s="239" t="s">
        <v>262</v>
      </c>
      <c r="E363" s="239" t="s">
        <v>684</v>
      </c>
      <c r="F363" s="241"/>
      <c r="G363" s="354">
        <f>G364</f>
        <v>0</v>
      </c>
      <c r="H363" s="381"/>
      <c r="I363" s="354">
        <f t="shared" si="12"/>
        <v>0</v>
      </c>
      <c r="J363" s="354">
        <f>J364</f>
        <v>0</v>
      </c>
      <c r="K363" s="381"/>
      <c r="L363" s="242">
        <f t="shared" si="13"/>
        <v>0</v>
      </c>
    </row>
    <row r="364" spans="1:12" ht="26.25" customHeight="1" hidden="1">
      <c r="A364" s="244" t="s">
        <v>435</v>
      </c>
      <c r="B364" s="239" t="s">
        <v>133</v>
      </c>
      <c r="C364" s="239" t="s">
        <v>228</v>
      </c>
      <c r="D364" s="239" t="s">
        <v>262</v>
      </c>
      <c r="E364" s="239" t="s">
        <v>684</v>
      </c>
      <c r="F364" s="241" t="s">
        <v>261</v>
      </c>
      <c r="G364" s="354"/>
      <c r="H364" s="381"/>
      <c r="I364" s="354"/>
      <c r="J364" s="354"/>
      <c r="K364" s="381"/>
      <c r="L364" s="242"/>
    </row>
    <row r="365" spans="1:12" ht="26.25" customHeight="1" hidden="1">
      <c r="A365" s="265" t="s">
        <v>673</v>
      </c>
      <c r="B365" s="239" t="s">
        <v>133</v>
      </c>
      <c r="C365" s="239" t="s">
        <v>228</v>
      </c>
      <c r="D365" s="239" t="s">
        <v>262</v>
      </c>
      <c r="E365" s="239" t="s">
        <v>685</v>
      </c>
      <c r="F365" s="241"/>
      <c r="G365" s="354">
        <f>G366</f>
        <v>0</v>
      </c>
      <c r="H365" s="381"/>
      <c r="I365" s="354"/>
      <c r="J365" s="354">
        <f>J366</f>
        <v>0</v>
      </c>
      <c r="K365" s="381"/>
      <c r="L365" s="242"/>
    </row>
    <row r="366" spans="1:12" ht="26.25" customHeight="1" hidden="1">
      <c r="A366" s="244" t="s">
        <v>435</v>
      </c>
      <c r="B366" s="239" t="s">
        <v>133</v>
      </c>
      <c r="C366" s="239" t="s">
        <v>228</v>
      </c>
      <c r="D366" s="239" t="s">
        <v>262</v>
      </c>
      <c r="E366" s="239" t="s">
        <v>685</v>
      </c>
      <c r="F366" s="241" t="s">
        <v>261</v>
      </c>
      <c r="G366" s="354"/>
      <c r="H366" s="381"/>
      <c r="I366" s="354"/>
      <c r="J366" s="354"/>
      <c r="K366" s="381"/>
      <c r="L366" s="242"/>
    </row>
    <row r="367" spans="1:12" ht="26.25" customHeight="1" hidden="1">
      <c r="A367" s="244" t="s">
        <v>435</v>
      </c>
      <c r="B367" s="239" t="s">
        <v>133</v>
      </c>
      <c r="C367" s="239" t="s">
        <v>228</v>
      </c>
      <c r="D367" s="239" t="s">
        <v>262</v>
      </c>
      <c r="E367" s="239" t="s">
        <v>686</v>
      </c>
      <c r="F367" s="241" t="s">
        <v>261</v>
      </c>
      <c r="G367" s="354"/>
      <c r="H367" s="381"/>
      <c r="I367" s="354"/>
      <c r="J367" s="354"/>
      <c r="K367" s="381"/>
      <c r="L367" s="242"/>
    </row>
    <row r="368" spans="1:12" ht="26.25" customHeight="1" hidden="1">
      <c r="A368" s="265" t="s">
        <v>687</v>
      </c>
      <c r="B368" s="239" t="s">
        <v>133</v>
      </c>
      <c r="C368" s="239" t="s">
        <v>228</v>
      </c>
      <c r="D368" s="239" t="s">
        <v>262</v>
      </c>
      <c r="E368" s="239" t="s">
        <v>688</v>
      </c>
      <c r="F368" s="241"/>
      <c r="G368" s="354">
        <f>G369</f>
        <v>0</v>
      </c>
      <c r="H368" s="381"/>
      <c r="I368" s="354"/>
      <c r="J368" s="354">
        <f>J369</f>
        <v>0</v>
      </c>
      <c r="K368" s="381"/>
      <c r="L368" s="242"/>
    </row>
    <row r="369" spans="1:12" s="234" customFormat="1" ht="18" customHeight="1" hidden="1">
      <c r="A369" s="244" t="s">
        <v>435</v>
      </c>
      <c r="B369" s="228" t="s">
        <v>133</v>
      </c>
      <c r="C369" s="239" t="s">
        <v>228</v>
      </c>
      <c r="D369" s="239" t="s">
        <v>262</v>
      </c>
      <c r="E369" s="239" t="s">
        <v>688</v>
      </c>
      <c r="F369" s="241" t="s">
        <v>261</v>
      </c>
      <c r="G369" s="354"/>
      <c r="H369" s="380"/>
      <c r="I369" s="353">
        <f t="shared" si="12"/>
        <v>0</v>
      </c>
      <c r="J369" s="354"/>
      <c r="K369" s="380"/>
      <c r="L369" s="230">
        <f aca="true" t="shared" si="16" ref="L369:L432">J369+K369</f>
        <v>0</v>
      </c>
    </row>
    <row r="370" spans="1:12" s="234" customFormat="1" ht="31.5" customHeight="1" hidden="1">
      <c r="A370" s="265" t="s">
        <v>689</v>
      </c>
      <c r="B370" s="228" t="s">
        <v>133</v>
      </c>
      <c r="C370" s="239" t="s">
        <v>228</v>
      </c>
      <c r="D370" s="239" t="s">
        <v>262</v>
      </c>
      <c r="E370" s="239" t="s">
        <v>690</v>
      </c>
      <c r="F370" s="241"/>
      <c r="G370" s="354">
        <f>G371</f>
        <v>0</v>
      </c>
      <c r="H370" s="380"/>
      <c r="I370" s="353">
        <f t="shared" si="12"/>
        <v>0</v>
      </c>
      <c r="J370" s="354">
        <f>J371</f>
        <v>0</v>
      </c>
      <c r="K370" s="380"/>
      <c r="L370" s="230">
        <f t="shared" si="16"/>
        <v>0</v>
      </c>
    </row>
    <row r="371" spans="1:12" ht="42.75" customHeight="1" hidden="1">
      <c r="A371" s="244" t="s">
        <v>435</v>
      </c>
      <c r="B371" s="239" t="s">
        <v>133</v>
      </c>
      <c r="C371" s="239" t="s">
        <v>228</v>
      </c>
      <c r="D371" s="239" t="s">
        <v>262</v>
      </c>
      <c r="E371" s="239" t="s">
        <v>690</v>
      </c>
      <c r="F371" s="241" t="s">
        <v>261</v>
      </c>
      <c r="G371" s="354"/>
      <c r="H371" s="381"/>
      <c r="I371" s="354">
        <f t="shared" si="12"/>
        <v>0</v>
      </c>
      <c r="J371" s="354"/>
      <c r="K371" s="381"/>
      <c r="L371" s="242">
        <f t="shared" si="16"/>
        <v>0</v>
      </c>
    </row>
    <row r="372" spans="1:12" ht="28.5" customHeight="1" hidden="1">
      <c r="A372" s="265" t="s">
        <v>691</v>
      </c>
      <c r="B372" s="239" t="s">
        <v>133</v>
      </c>
      <c r="C372" s="239" t="s">
        <v>228</v>
      </c>
      <c r="D372" s="239" t="s">
        <v>262</v>
      </c>
      <c r="E372" s="239" t="s">
        <v>692</v>
      </c>
      <c r="F372" s="241"/>
      <c r="G372" s="354">
        <f>G373</f>
        <v>0</v>
      </c>
      <c r="H372" s="381"/>
      <c r="I372" s="354">
        <f t="shared" si="12"/>
        <v>0</v>
      </c>
      <c r="J372" s="354">
        <f>J373</f>
        <v>0</v>
      </c>
      <c r="K372" s="381"/>
      <c r="L372" s="242">
        <f t="shared" si="16"/>
        <v>0</v>
      </c>
    </row>
    <row r="373" spans="1:12" ht="32.25" customHeight="1" hidden="1">
      <c r="A373" s="244" t="s">
        <v>435</v>
      </c>
      <c r="B373" s="239" t="s">
        <v>133</v>
      </c>
      <c r="C373" s="239" t="s">
        <v>228</v>
      </c>
      <c r="D373" s="239" t="s">
        <v>262</v>
      </c>
      <c r="E373" s="239" t="s">
        <v>692</v>
      </c>
      <c r="F373" s="241" t="s">
        <v>261</v>
      </c>
      <c r="G373" s="354"/>
      <c r="H373" s="381"/>
      <c r="I373" s="354">
        <f t="shared" si="12"/>
        <v>0</v>
      </c>
      <c r="J373" s="354"/>
      <c r="K373" s="381"/>
      <c r="L373" s="242">
        <f t="shared" si="16"/>
        <v>0</v>
      </c>
    </row>
    <row r="374" spans="1:12" ht="43.5" customHeight="1">
      <c r="A374" s="265" t="s">
        <v>693</v>
      </c>
      <c r="B374" s="239" t="s">
        <v>133</v>
      </c>
      <c r="C374" s="239" t="s">
        <v>228</v>
      </c>
      <c r="D374" s="239" t="s">
        <v>262</v>
      </c>
      <c r="E374" s="239" t="s">
        <v>694</v>
      </c>
      <c r="F374" s="241"/>
      <c r="G374" s="354">
        <f>G375</f>
        <v>500000</v>
      </c>
      <c r="H374" s="381"/>
      <c r="I374" s="354">
        <f t="shared" si="12"/>
        <v>500000</v>
      </c>
      <c r="J374" s="354">
        <f>J375</f>
        <v>500000</v>
      </c>
      <c r="K374" s="381"/>
      <c r="L374" s="242">
        <f t="shared" si="16"/>
        <v>500000</v>
      </c>
    </row>
    <row r="375" spans="1:12" ht="26.25">
      <c r="A375" s="244" t="s">
        <v>435</v>
      </c>
      <c r="B375" s="239" t="s">
        <v>133</v>
      </c>
      <c r="C375" s="239" t="s">
        <v>228</v>
      </c>
      <c r="D375" s="239" t="s">
        <v>262</v>
      </c>
      <c r="E375" s="239" t="s">
        <v>694</v>
      </c>
      <c r="F375" s="241" t="s">
        <v>261</v>
      </c>
      <c r="G375" s="354">
        <v>500000</v>
      </c>
      <c r="H375" s="381"/>
      <c r="I375" s="354">
        <f t="shared" si="12"/>
        <v>500000</v>
      </c>
      <c r="J375" s="354">
        <v>500000</v>
      </c>
      <c r="K375" s="381"/>
      <c r="L375" s="242">
        <f t="shared" si="16"/>
        <v>500000</v>
      </c>
    </row>
    <row r="376" spans="1:12" ht="15">
      <c r="A376" s="305" t="s">
        <v>340</v>
      </c>
      <c r="B376" s="239" t="s">
        <v>133</v>
      </c>
      <c r="C376" s="239" t="s">
        <v>228</v>
      </c>
      <c r="D376" s="239" t="s">
        <v>262</v>
      </c>
      <c r="E376" s="239" t="s">
        <v>695</v>
      </c>
      <c r="F376" s="241"/>
      <c r="G376" s="354">
        <f>G377</f>
        <v>1898506</v>
      </c>
      <c r="H376" s="381"/>
      <c r="I376" s="354">
        <f t="shared" si="12"/>
        <v>1898506</v>
      </c>
      <c r="J376" s="354">
        <f>J377</f>
        <v>1898506</v>
      </c>
      <c r="K376" s="381"/>
      <c r="L376" s="242">
        <f t="shared" si="16"/>
        <v>1898506</v>
      </c>
    </row>
    <row r="377" spans="1:12" ht="39">
      <c r="A377" s="244" t="s">
        <v>311</v>
      </c>
      <c r="B377" s="239" t="s">
        <v>133</v>
      </c>
      <c r="C377" s="239" t="s">
        <v>228</v>
      </c>
      <c r="D377" s="239" t="s">
        <v>262</v>
      </c>
      <c r="E377" s="239" t="s">
        <v>695</v>
      </c>
      <c r="F377" s="241" t="s">
        <v>75</v>
      </c>
      <c r="G377" s="354">
        <v>1898506</v>
      </c>
      <c r="H377" s="381"/>
      <c r="I377" s="354">
        <f t="shared" si="12"/>
        <v>1898506</v>
      </c>
      <c r="J377" s="354">
        <v>1898506</v>
      </c>
      <c r="K377" s="381"/>
      <c r="L377" s="242">
        <f t="shared" si="16"/>
        <v>1898506</v>
      </c>
    </row>
    <row r="378" spans="1:12" ht="32.25" customHeight="1">
      <c r="A378" s="247" t="s">
        <v>334</v>
      </c>
      <c r="B378" s="239" t="s">
        <v>133</v>
      </c>
      <c r="C378" s="239" t="s">
        <v>228</v>
      </c>
      <c r="D378" s="239" t="s">
        <v>262</v>
      </c>
      <c r="E378" s="239" t="s">
        <v>696</v>
      </c>
      <c r="F378" s="241"/>
      <c r="G378" s="354">
        <f>G379+G380</f>
        <v>16479100</v>
      </c>
      <c r="H378" s="393">
        <f>H379+H380</f>
        <v>6793878</v>
      </c>
      <c r="I378" s="354">
        <f t="shared" si="12"/>
        <v>23272978</v>
      </c>
      <c r="J378" s="354">
        <f>J379+J380</f>
        <v>16479100</v>
      </c>
      <c r="K378" s="393">
        <f>K379+K380</f>
        <v>6793878</v>
      </c>
      <c r="L378" s="242">
        <f t="shared" si="16"/>
        <v>23272978</v>
      </c>
    </row>
    <row r="379" spans="1:12" ht="26.25">
      <c r="A379" s="244" t="s">
        <v>435</v>
      </c>
      <c r="B379" s="239" t="s">
        <v>133</v>
      </c>
      <c r="C379" s="239" t="s">
        <v>228</v>
      </c>
      <c r="D379" s="239" t="s">
        <v>262</v>
      </c>
      <c r="E379" s="239" t="s">
        <v>696</v>
      </c>
      <c r="F379" s="241" t="s">
        <v>261</v>
      </c>
      <c r="G379" s="354">
        <f>64300+10243900+298200+244100+3997600</f>
        <v>14848100</v>
      </c>
      <c r="H379" s="393">
        <f>6453878+340000</f>
        <v>6793878</v>
      </c>
      <c r="I379" s="354">
        <f t="shared" si="12"/>
        <v>21641978</v>
      </c>
      <c r="J379" s="354">
        <f>64300+10243900+298200+244100+3997600</f>
        <v>14848100</v>
      </c>
      <c r="K379" s="393">
        <f>6453878+340000</f>
        <v>6793878</v>
      </c>
      <c r="L379" s="242">
        <f t="shared" si="16"/>
        <v>21641978</v>
      </c>
    </row>
    <row r="380" spans="1:12" ht="15">
      <c r="A380" s="247" t="s">
        <v>76</v>
      </c>
      <c r="B380" s="239" t="s">
        <v>133</v>
      </c>
      <c r="C380" s="239" t="s">
        <v>228</v>
      </c>
      <c r="D380" s="239" t="s">
        <v>262</v>
      </c>
      <c r="E380" s="239" t="s">
        <v>696</v>
      </c>
      <c r="F380" s="241" t="s">
        <v>73</v>
      </c>
      <c r="G380" s="354">
        <v>1631000</v>
      </c>
      <c r="H380" s="381"/>
      <c r="I380" s="354">
        <f>G380+H380</f>
        <v>1631000</v>
      </c>
      <c r="J380" s="354">
        <v>1631000</v>
      </c>
      <c r="K380" s="381"/>
      <c r="L380" s="242">
        <f t="shared" si="16"/>
        <v>1631000</v>
      </c>
    </row>
    <row r="381" spans="1:12" ht="15">
      <c r="A381" s="244" t="s">
        <v>697</v>
      </c>
      <c r="B381" s="239" t="s">
        <v>133</v>
      </c>
      <c r="C381" s="239" t="s">
        <v>228</v>
      </c>
      <c r="D381" s="239" t="s">
        <v>262</v>
      </c>
      <c r="E381" s="239" t="s">
        <v>698</v>
      </c>
      <c r="F381" s="241"/>
      <c r="G381" s="354">
        <f>G382</f>
        <v>200000</v>
      </c>
      <c r="H381" s="381"/>
      <c r="I381" s="354">
        <f>G381+H381</f>
        <v>200000</v>
      </c>
      <c r="J381" s="354">
        <f>J382</f>
        <v>200000</v>
      </c>
      <c r="K381" s="381"/>
      <c r="L381" s="242">
        <f t="shared" si="16"/>
        <v>200000</v>
      </c>
    </row>
    <row r="382" spans="1:12" ht="26.25">
      <c r="A382" s="244" t="s">
        <v>435</v>
      </c>
      <c r="B382" s="239" t="s">
        <v>133</v>
      </c>
      <c r="C382" s="239" t="s">
        <v>228</v>
      </c>
      <c r="D382" s="239" t="s">
        <v>262</v>
      </c>
      <c r="E382" s="239" t="s">
        <v>698</v>
      </c>
      <c r="F382" s="241" t="s">
        <v>261</v>
      </c>
      <c r="G382" s="354">
        <v>200000</v>
      </c>
      <c r="H382" s="381"/>
      <c r="I382" s="354">
        <f aca="true" t="shared" si="17" ref="I382:I442">G382+H382</f>
        <v>200000</v>
      </c>
      <c r="J382" s="354">
        <v>200000</v>
      </c>
      <c r="K382" s="381"/>
      <c r="L382" s="242">
        <f t="shared" si="16"/>
        <v>200000</v>
      </c>
    </row>
    <row r="383" spans="1:12" ht="25.5">
      <c r="A383" s="260" t="s">
        <v>699</v>
      </c>
      <c r="B383" s="239" t="s">
        <v>133</v>
      </c>
      <c r="C383" s="228" t="s">
        <v>228</v>
      </c>
      <c r="D383" s="228" t="s">
        <v>262</v>
      </c>
      <c r="E383" s="228" t="s">
        <v>700</v>
      </c>
      <c r="F383" s="229"/>
      <c r="G383" s="353">
        <f>G384+G386</f>
        <v>100000</v>
      </c>
      <c r="H383" s="381"/>
      <c r="I383" s="354">
        <f>G383+H383</f>
        <v>100000</v>
      </c>
      <c r="J383" s="353">
        <f>J384+J386</f>
        <v>100000</v>
      </c>
      <c r="K383" s="381"/>
      <c r="L383" s="242">
        <f t="shared" si="16"/>
        <v>100000</v>
      </c>
    </row>
    <row r="384" spans="1:12" ht="26.25" hidden="1">
      <c r="A384" s="265" t="s">
        <v>701</v>
      </c>
      <c r="B384" s="239" t="s">
        <v>133</v>
      </c>
      <c r="C384" s="239" t="s">
        <v>228</v>
      </c>
      <c r="D384" s="239" t="s">
        <v>262</v>
      </c>
      <c r="E384" s="239" t="s">
        <v>702</v>
      </c>
      <c r="F384" s="241"/>
      <c r="G384" s="354">
        <f>G385</f>
        <v>0</v>
      </c>
      <c r="H384" s="381"/>
      <c r="I384" s="354">
        <f>G384+H384</f>
        <v>0</v>
      </c>
      <c r="J384" s="354">
        <f>J385</f>
        <v>0</v>
      </c>
      <c r="K384" s="381"/>
      <c r="L384" s="242">
        <f t="shared" si="16"/>
        <v>0</v>
      </c>
    </row>
    <row r="385" spans="1:12" ht="39" hidden="1">
      <c r="A385" s="244" t="s">
        <v>311</v>
      </c>
      <c r="B385" s="239" t="s">
        <v>133</v>
      </c>
      <c r="C385" s="239" t="s">
        <v>228</v>
      </c>
      <c r="D385" s="239" t="s">
        <v>262</v>
      </c>
      <c r="E385" s="239" t="s">
        <v>702</v>
      </c>
      <c r="F385" s="241" t="s">
        <v>75</v>
      </c>
      <c r="G385" s="354"/>
      <c r="H385" s="381"/>
      <c r="I385" s="354">
        <f>G385+H385</f>
        <v>0</v>
      </c>
      <c r="J385" s="354"/>
      <c r="K385" s="381"/>
      <c r="L385" s="242">
        <f t="shared" si="16"/>
        <v>0</v>
      </c>
    </row>
    <row r="386" spans="1:12" ht="26.25">
      <c r="A386" s="265" t="s">
        <v>703</v>
      </c>
      <c r="B386" s="239" t="s">
        <v>133</v>
      </c>
      <c r="C386" s="239" t="s">
        <v>228</v>
      </c>
      <c r="D386" s="239" t="s">
        <v>262</v>
      </c>
      <c r="E386" s="239" t="s">
        <v>704</v>
      </c>
      <c r="F386" s="241"/>
      <c r="G386" s="354">
        <f>G387</f>
        <v>100000</v>
      </c>
      <c r="H386" s="381"/>
      <c r="I386" s="354">
        <f t="shared" si="17"/>
        <v>100000</v>
      </c>
      <c r="J386" s="354">
        <f>J387</f>
        <v>100000</v>
      </c>
      <c r="K386" s="381"/>
      <c r="L386" s="242">
        <f t="shared" si="16"/>
        <v>100000</v>
      </c>
    </row>
    <row r="387" spans="1:12" ht="42.75" customHeight="1">
      <c r="A387" s="244" t="s">
        <v>311</v>
      </c>
      <c r="B387" s="239" t="s">
        <v>133</v>
      </c>
      <c r="C387" s="239" t="s">
        <v>228</v>
      </c>
      <c r="D387" s="239" t="s">
        <v>262</v>
      </c>
      <c r="E387" s="239" t="s">
        <v>704</v>
      </c>
      <c r="F387" s="241" t="s">
        <v>75</v>
      </c>
      <c r="G387" s="354">
        <v>100000</v>
      </c>
      <c r="H387" s="381"/>
      <c r="I387" s="354">
        <f>G387+H387</f>
        <v>100000</v>
      </c>
      <c r="J387" s="354">
        <v>100000</v>
      </c>
      <c r="K387" s="381"/>
      <c r="L387" s="242">
        <f t="shared" si="16"/>
        <v>100000</v>
      </c>
    </row>
    <row r="388" spans="1:12" ht="51" hidden="1">
      <c r="A388" s="260" t="s">
        <v>705</v>
      </c>
      <c r="B388" s="239" t="s">
        <v>133</v>
      </c>
      <c r="C388" s="228" t="s">
        <v>228</v>
      </c>
      <c r="D388" s="228" t="s">
        <v>262</v>
      </c>
      <c r="E388" s="287" t="s">
        <v>706</v>
      </c>
      <c r="F388" s="229"/>
      <c r="G388" s="353">
        <f>G389</f>
        <v>0</v>
      </c>
      <c r="H388" s="381"/>
      <c r="I388" s="354">
        <f>G388+H388</f>
        <v>0</v>
      </c>
      <c r="J388" s="353">
        <f>J389</f>
        <v>0</v>
      </c>
      <c r="K388" s="381"/>
      <c r="L388" s="242">
        <f t="shared" si="16"/>
        <v>0</v>
      </c>
    </row>
    <row r="389" spans="1:12" ht="19.5" customHeight="1" hidden="1">
      <c r="A389" s="282" t="s">
        <v>707</v>
      </c>
      <c r="B389" s="239" t="s">
        <v>133</v>
      </c>
      <c r="C389" s="249" t="s">
        <v>228</v>
      </c>
      <c r="D389" s="249" t="s">
        <v>262</v>
      </c>
      <c r="E389" s="290" t="s">
        <v>708</v>
      </c>
      <c r="F389" s="257"/>
      <c r="G389" s="355">
        <f>G390</f>
        <v>0</v>
      </c>
      <c r="H389" s="381"/>
      <c r="I389" s="354">
        <f t="shared" si="17"/>
        <v>0</v>
      </c>
      <c r="J389" s="355">
        <f>J390</f>
        <v>0</v>
      </c>
      <c r="K389" s="381"/>
      <c r="L389" s="242">
        <f t="shared" si="16"/>
        <v>0</v>
      </c>
    </row>
    <row r="390" spans="1:12" ht="42" customHeight="1" hidden="1">
      <c r="A390" s="283" t="s">
        <v>709</v>
      </c>
      <c r="B390" s="239" t="s">
        <v>133</v>
      </c>
      <c r="C390" s="228" t="s">
        <v>228</v>
      </c>
      <c r="D390" s="228" t="s">
        <v>262</v>
      </c>
      <c r="E390" s="287" t="s">
        <v>710</v>
      </c>
      <c r="F390" s="229"/>
      <c r="G390" s="353">
        <f>G391</f>
        <v>0</v>
      </c>
      <c r="H390" s="381"/>
      <c r="I390" s="354">
        <f t="shared" si="17"/>
        <v>0</v>
      </c>
      <c r="J390" s="353">
        <f>J391</f>
        <v>0</v>
      </c>
      <c r="K390" s="381"/>
      <c r="L390" s="242">
        <f t="shared" si="16"/>
        <v>0</v>
      </c>
    </row>
    <row r="391" spans="1:12" ht="25.5" hidden="1">
      <c r="A391" s="247" t="s">
        <v>334</v>
      </c>
      <c r="B391" s="239" t="s">
        <v>133</v>
      </c>
      <c r="C391" s="239" t="s">
        <v>228</v>
      </c>
      <c r="D391" s="239" t="s">
        <v>262</v>
      </c>
      <c r="E391" s="275" t="s">
        <v>711</v>
      </c>
      <c r="F391" s="241"/>
      <c r="G391" s="354">
        <f>G392+G393+G394</f>
        <v>0</v>
      </c>
      <c r="H391" s="381">
        <f>H392+H393</f>
        <v>0</v>
      </c>
      <c r="I391" s="354">
        <f t="shared" si="17"/>
        <v>0</v>
      </c>
      <c r="J391" s="354">
        <f>J392+J393+J394</f>
        <v>0</v>
      </c>
      <c r="K391" s="381">
        <f>K392+K393</f>
        <v>0</v>
      </c>
      <c r="L391" s="242">
        <f t="shared" si="16"/>
        <v>0</v>
      </c>
    </row>
    <row r="392" spans="1:12" ht="27" customHeight="1" hidden="1">
      <c r="A392" s="244" t="s">
        <v>311</v>
      </c>
      <c r="B392" s="239" t="s">
        <v>133</v>
      </c>
      <c r="C392" s="239" t="s">
        <v>228</v>
      </c>
      <c r="D392" s="239" t="s">
        <v>262</v>
      </c>
      <c r="E392" s="275" t="s">
        <v>711</v>
      </c>
      <c r="F392" s="241" t="s">
        <v>75</v>
      </c>
      <c r="G392" s="354">
        <f>610000-610000</f>
        <v>0</v>
      </c>
      <c r="H392" s="381"/>
      <c r="I392" s="354">
        <f t="shared" si="17"/>
        <v>0</v>
      </c>
      <c r="J392" s="354">
        <f>610000-610000</f>
        <v>0</v>
      </c>
      <c r="K392" s="381"/>
      <c r="L392" s="242">
        <f t="shared" si="16"/>
        <v>0</v>
      </c>
    </row>
    <row r="393" spans="1:12" ht="21.75" customHeight="1" hidden="1">
      <c r="A393" s="244" t="s">
        <v>435</v>
      </c>
      <c r="B393" s="239" t="s">
        <v>133</v>
      </c>
      <c r="C393" s="239" t="s">
        <v>228</v>
      </c>
      <c r="D393" s="239" t="s">
        <v>262</v>
      </c>
      <c r="E393" s="275" t="s">
        <v>711</v>
      </c>
      <c r="F393" s="241" t="s">
        <v>261</v>
      </c>
      <c r="G393" s="354"/>
      <c r="H393" s="381"/>
      <c r="I393" s="354">
        <f t="shared" si="17"/>
        <v>0</v>
      </c>
      <c r="J393" s="354"/>
      <c r="K393" s="381"/>
      <c r="L393" s="242">
        <f t="shared" si="16"/>
        <v>0</v>
      </c>
    </row>
    <row r="394" spans="1:12" ht="18.75" customHeight="1" hidden="1">
      <c r="A394" s="247" t="s">
        <v>76</v>
      </c>
      <c r="B394" s="239" t="s">
        <v>133</v>
      </c>
      <c r="C394" s="239" t="s">
        <v>228</v>
      </c>
      <c r="D394" s="239" t="s">
        <v>262</v>
      </c>
      <c r="E394" s="275" t="s">
        <v>711</v>
      </c>
      <c r="F394" s="241" t="s">
        <v>73</v>
      </c>
      <c r="G394" s="354"/>
      <c r="H394" s="381"/>
      <c r="I394" s="354">
        <f t="shared" si="17"/>
        <v>0</v>
      </c>
      <c r="J394" s="354"/>
      <c r="K394" s="381"/>
      <c r="L394" s="242">
        <f t="shared" si="16"/>
        <v>0</v>
      </c>
    </row>
    <row r="395" spans="1:12" ht="27" customHeight="1">
      <c r="A395" s="281" t="s">
        <v>503</v>
      </c>
      <c r="B395" s="239" t="s">
        <v>133</v>
      </c>
      <c r="C395" s="228" t="s">
        <v>228</v>
      </c>
      <c r="D395" s="228" t="s">
        <v>262</v>
      </c>
      <c r="E395" s="287" t="s">
        <v>504</v>
      </c>
      <c r="F395" s="229"/>
      <c r="G395" s="353">
        <f>G396</f>
        <v>320000</v>
      </c>
      <c r="H395" s="381"/>
      <c r="I395" s="354">
        <f t="shared" si="17"/>
        <v>320000</v>
      </c>
      <c r="J395" s="353">
        <f>J396</f>
        <v>320000</v>
      </c>
      <c r="K395" s="381"/>
      <c r="L395" s="242">
        <f t="shared" si="16"/>
        <v>320000</v>
      </c>
    </row>
    <row r="396" spans="1:12" s="234" customFormat="1" ht="72.75" customHeight="1">
      <c r="A396" s="282" t="s">
        <v>505</v>
      </c>
      <c r="B396" s="239" t="s">
        <v>133</v>
      </c>
      <c r="C396" s="249" t="s">
        <v>228</v>
      </c>
      <c r="D396" s="249" t="s">
        <v>262</v>
      </c>
      <c r="E396" s="290" t="s">
        <v>506</v>
      </c>
      <c r="F396" s="257"/>
      <c r="G396" s="355">
        <f>G397+G400</f>
        <v>320000</v>
      </c>
      <c r="H396" s="380"/>
      <c r="I396" s="353">
        <f t="shared" si="17"/>
        <v>320000</v>
      </c>
      <c r="J396" s="355">
        <f>J397+J400</f>
        <v>320000</v>
      </c>
      <c r="K396" s="380"/>
      <c r="L396" s="230">
        <f t="shared" si="16"/>
        <v>320000</v>
      </c>
    </row>
    <row r="397" spans="1:12" ht="27" customHeight="1" hidden="1">
      <c r="A397" s="306" t="s">
        <v>507</v>
      </c>
      <c r="B397" s="239" t="s">
        <v>133</v>
      </c>
      <c r="C397" s="228" t="s">
        <v>228</v>
      </c>
      <c r="D397" s="228" t="s">
        <v>262</v>
      </c>
      <c r="E397" s="287" t="s">
        <v>508</v>
      </c>
      <c r="F397" s="229"/>
      <c r="G397" s="353">
        <f>G398</f>
        <v>0</v>
      </c>
      <c r="H397" s="381"/>
      <c r="I397" s="354">
        <f t="shared" si="17"/>
        <v>0</v>
      </c>
      <c r="J397" s="353">
        <f>J398</f>
        <v>0</v>
      </c>
      <c r="K397" s="381"/>
      <c r="L397" s="242">
        <f t="shared" si="16"/>
        <v>0</v>
      </c>
    </row>
    <row r="398" spans="1:12" ht="41.25" customHeight="1" hidden="1">
      <c r="A398" s="247" t="s">
        <v>509</v>
      </c>
      <c r="B398" s="239" t="s">
        <v>133</v>
      </c>
      <c r="C398" s="239" t="s">
        <v>228</v>
      </c>
      <c r="D398" s="239" t="s">
        <v>262</v>
      </c>
      <c r="E398" s="275" t="s">
        <v>510</v>
      </c>
      <c r="F398" s="229"/>
      <c r="G398" s="354">
        <f>G399</f>
        <v>0</v>
      </c>
      <c r="H398" s="381"/>
      <c r="I398" s="354">
        <f t="shared" si="17"/>
        <v>0</v>
      </c>
      <c r="J398" s="354">
        <f>J399</f>
        <v>0</v>
      </c>
      <c r="K398" s="381"/>
      <c r="L398" s="242">
        <f t="shared" si="16"/>
        <v>0</v>
      </c>
    </row>
    <row r="399" spans="1:12" ht="27" customHeight="1" hidden="1">
      <c r="A399" s="244" t="s">
        <v>435</v>
      </c>
      <c r="B399" s="239" t="s">
        <v>133</v>
      </c>
      <c r="C399" s="239" t="s">
        <v>228</v>
      </c>
      <c r="D399" s="239" t="s">
        <v>262</v>
      </c>
      <c r="E399" s="275" t="s">
        <v>510</v>
      </c>
      <c r="F399" s="241" t="s">
        <v>261</v>
      </c>
      <c r="G399" s="354">
        <f>300-280-20</f>
        <v>0</v>
      </c>
      <c r="H399" s="381"/>
      <c r="I399" s="354">
        <f t="shared" si="17"/>
        <v>0</v>
      </c>
      <c r="J399" s="354">
        <f>300-280-20</f>
        <v>0</v>
      </c>
      <c r="K399" s="381"/>
      <c r="L399" s="242">
        <f t="shared" si="16"/>
        <v>0</v>
      </c>
    </row>
    <row r="400" spans="1:12" ht="67.5" customHeight="1">
      <c r="A400" s="306" t="s">
        <v>712</v>
      </c>
      <c r="B400" s="239" t="s">
        <v>133</v>
      </c>
      <c r="C400" s="228" t="s">
        <v>228</v>
      </c>
      <c r="D400" s="228" t="s">
        <v>262</v>
      </c>
      <c r="E400" s="287" t="s">
        <v>713</v>
      </c>
      <c r="F400" s="229"/>
      <c r="G400" s="353">
        <f>G401</f>
        <v>320000</v>
      </c>
      <c r="H400" s="381"/>
      <c r="I400" s="354">
        <f t="shared" si="17"/>
        <v>320000</v>
      </c>
      <c r="J400" s="353">
        <f>J401</f>
        <v>320000</v>
      </c>
      <c r="K400" s="381"/>
      <c r="L400" s="242">
        <f t="shared" si="16"/>
        <v>320000</v>
      </c>
    </row>
    <row r="401" spans="1:12" s="234" customFormat="1" ht="34.5" customHeight="1">
      <c r="A401" s="247" t="s">
        <v>509</v>
      </c>
      <c r="B401" s="228" t="s">
        <v>133</v>
      </c>
      <c r="C401" s="239" t="s">
        <v>228</v>
      </c>
      <c r="D401" s="239" t="s">
        <v>262</v>
      </c>
      <c r="E401" s="275" t="s">
        <v>714</v>
      </c>
      <c r="F401" s="229"/>
      <c r="G401" s="354">
        <f>G402</f>
        <v>320000</v>
      </c>
      <c r="H401" s="380"/>
      <c r="I401" s="353">
        <f t="shared" si="17"/>
        <v>320000</v>
      </c>
      <c r="J401" s="354">
        <f>J402</f>
        <v>320000</v>
      </c>
      <c r="K401" s="380"/>
      <c r="L401" s="230">
        <f t="shared" si="16"/>
        <v>320000</v>
      </c>
    </row>
    <row r="402" spans="1:12" ht="30" customHeight="1">
      <c r="A402" s="244" t="s">
        <v>435</v>
      </c>
      <c r="B402" s="239" t="s">
        <v>133</v>
      </c>
      <c r="C402" s="239" t="s">
        <v>228</v>
      </c>
      <c r="D402" s="239" t="s">
        <v>262</v>
      </c>
      <c r="E402" s="275" t="s">
        <v>714</v>
      </c>
      <c r="F402" s="241" t="s">
        <v>261</v>
      </c>
      <c r="G402" s="354">
        <v>320000</v>
      </c>
      <c r="H402" s="381"/>
      <c r="I402" s="354">
        <f t="shared" si="17"/>
        <v>320000</v>
      </c>
      <c r="J402" s="354">
        <v>320000</v>
      </c>
      <c r="K402" s="381"/>
      <c r="L402" s="242">
        <f t="shared" si="16"/>
        <v>320000</v>
      </c>
    </row>
    <row r="403" spans="1:12" s="234" customFormat="1" ht="42" customHeight="1">
      <c r="A403" s="281" t="s">
        <v>715</v>
      </c>
      <c r="B403" s="228" t="s">
        <v>133</v>
      </c>
      <c r="C403" s="228" t="s">
        <v>228</v>
      </c>
      <c r="D403" s="228" t="s">
        <v>262</v>
      </c>
      <c r="E403" s="228" t="s">
        <v>716</v>
      </c>
      <c r="F403" s="246"/>
      <c r="G403" s="353">
        <f>G404</f>
        <v>10000</v>
      </c>
      <c r="H403" s="380"/>
      <c r="I403" s="354">
        <f t="shared" si="17"/>
        <v>10000</v>
      </c>
      <c r="J403" s="353">
        <f>J404</f>
        <v>10000</v>
      </c>
      <c r="K403" s="380"/>
      <c r="L403" s="242">
        <f t="shared" si="16"/>
        <v>10000</v>
      </c>
    </row>
    <row r="404" spans="1:12" ht="57" customHeight="1">
      <c r="A404" s="263" t="s">
        <v>717</v>
      </c>
      <c r="B404" s="239" t="s">
        <v>133</v>
      </c>
      <c r="C404" s="239" t="s">
        <v>228</v>
      </c>
      <c r="D404" s="239" t="s">
        <v>262</v>
      </c>
      <c r="E404" s="239" t="s">
        <v>718</v>
      </c>
      <c r="F404" s="245"/>
      <c r="G404" s="354">
        <f>G405</f>
        <v>10000</v>
      </c>
      <c r="H404" s="381"/>
      <c r="I404" s="354">
        <f t="shared" si="17"/>
        <v>10000</v>
      </c>
      <c r="J404" s="354">
        <f>J405</f>
        <v>10000</v>
      </c>
      <c r="K404" s="381"/>
      <c r="L404" s="242">
        <f t="shared" si="16"/>
        <v>10000</v>
      </c>
    </row>
    <row r="405" spans="1:12" ht="25.5">
      <c r="A405" s="317" t="s">
        <v>719</v>
      </c>
      <c r="B405" s="239" t="s">
        <v>133</v>
      </c>
      <c r="C405" s="239" t="s">
        <v>228</v>
      </c>
      <c r="D405" s="239" t="s">
        <v>262</v>
      </c>
      <c r="E405" s="239" t="s">
        <v>720</v>
      </c>
      <c r="F405" s="246"/>
      <c r="G405" s="354">
        <f>G406</f>
        <v>10000</v>
      </c>
      <c r="H405" s="381"/>
      <c r="I405" s="354">
        <f t="shared" si="17"/>
        <v>10000</v>
      </c>
      <c r="J405" s="354">
        <f>J406</f>
        <v>10000</v>
      </c>
      <c r="K405" s="381"/>
      <c r="L405" s="242">
        <f t="shared" si="16"/>
        <v>10000</v>
      </c>
    </row>
    <row r="406" spans="1:12" ht="15">
      <c r="A406" s="318" t="s">
        <v>721</v>
      </c>
      <c r="B406" s="239" t="s">
        <v>133</v>
      </c>
      <c r="C406" s="239" t="s">
        <v>228</v>
      </c>
      <c r="D406" s="239" t="s">
        <v>262</v>
      </c>
      <c r="E406" s="239" t="s">
        <v>722</v>
      </c>
      <c r="F406" s="245"/>
      <c r="G406" s="354">
        <f>G407</f>
        <v>10000</v>
      </c>
      <c r="H406" s="381"/>
      <c r="I406" s="354">
        <f t="shared" si="17"/>
        <v>10000</v>
      </c>
      <c r="J406" s="354">
        <f>J407</f>
        <v>10000</v>
      </c>
      <c r="K406" s="381"/>
      <c r="L406" s="242">
        <f t="shared" si="16"/>
        <v>10000</v>
      </c>
    </row>
    <row r="407" spans="1:12" ht="33.75" customHeight="1">
      <c r="A407" s="319" t="s">
        <v>435</v>
      </c>
      <c r="B407" s="239" t="s">
        <v>133</v>
      </c>
      <c r="C407" s="239" t="s">
        <v>228</v>
      </c>
      <c r="D407" s="239" t="s">
        <v>262</v>
      </c>
      <c r="E407" s="239" t="s">
        <v>722</v>
      </c>
      <c r="F407" s="241" t="s">
        <v>261</v>
      </c>
      <c r="G407" s="354">
        <v>10000</v>
      </c>
      <c r="H407" s="381"/>
      <c r="I407" s="354">
        <f t="shared" si="17"/>
        <v>10000</v>
      </c>
      <c r="J407" s="354">
        <v>10000</v>
      </c>
      <c r="K407" s="381"/>
      <c r="L407" s="242">
        <f t="shared" si="16"/>
        <v>10000</v>
      </c>
    </row>
    <row r="408" spans="1:12" s="234" customFormat="1" ht="22.5" customHeight="1">
      <c r="A408" s="320" t="s">
        <v>723</v>
      </c>
      <c r="B408" s="228" t="s">
        <v>133</v>
      </c>
      <c r="C408" s="228" t="s">
        <v>228</v>
      </c>
      <c r="D408" s="228" t="s">
        <v>315</v>
      </c>
      <c r="E408" s="228"/>
      <c r="F408" s="229"/>
      <c r="G408" s="353">
        <f>G409</f>
        <v>11843800</v>
      </c>
      <c r="H408" s="380"/>
      <c r="I408" s="354">
        <f t="shared" si="17"/>
        <v>11843800</v>
      </c>
      <c r="J408" s="353">
        <f>J409</f>
        <v>11843800</v>
      </c>
      <c r="K408" s="380"/>
      <c r="L408" s="242">
        <f t="shared" si="16"/>
        <v>11843800</v>
      </c>
    </row>
    <row r="409" spans="1:12" ht="36" customHeight="1">
      <c r="A409" s="233" t="s">
        <v>337</v>
      </c>
      <c r="B409" s="228" t="s">
        <v>133</v>
      </c>
      <c r="C409" s="228" t="s">
        <v>228</v>
      </c>
      <c r="D409" s="228" t="s">
        <v>315</v>
      </c>
      <c r="E409" s="228" t="s">
        <v>665</v>
      </c>
      <c r="F409" s="241"/>
      <c r="G409" s="354">
        <f>G410</f>
        <v>11843800</v>
      </c>
      <c r="H409" s="381"/>
      <c r="I409" s="354">
        <f t="shared" si="17"/>
        <v>11843800</v>
      </c>
      <c r="J409" s="354">
        <f>J410</f>
        <v>11843800</v>
      </c>
      <c r="K409" s="381"/>
      <c r="L409" s="242">
        <f t="shared" si="16"/>
        <v>11843800</v>
      </c>
    </row>
    <row r="410" spans="1:12" ht="51.75">
      <c r="A410" s="248" t="s">
        <v>341</v>
      </c>
      <c r="B410" s="239" t="s">
        <v>133</v>
      </c>
      <c r="C410" s="239" t="s">
        <v>228</v>
      </c>
      <c r="D410" s="239" t="s">
        <v>315</v>
      </c>
      <c r="E410" s="249" t="s">
        <v>724</v>
      </c>
      <c r="F410" s="241"/>
      <c r="G410" s="354">
        <f>G411</f>
        <v>11843800</v>
      </c>
      <c r="H410" s="381"/>
      <c r="I410" s="354">
        <f t="shared" si="17"/>
        <v>11843800</v>
      </c>
      <c r="J410" s="354">
        <f>J411</f>
        <v>11843800</v>
      </c>
      <c r="K410" s="381"/>
      <c r="L410" s="242">
        <f t="shared" si="16"/>
        <v>11843800</v>
      </c>
    </row>
    <row r="411" spans="1:12" ht="25.5">
      <c r="A411" s="260" t="s">
        <v>725</v>
      </c>
      <c r="B411" s="228" t="s">
        <v>133</v>
      </c>
      <c r="C411" s="228" t="s">
        <v>228</v>
      </c>
      <c r="D411" s="228" t="s">
        <v>262</v>
      </c>
      <c r="E411" s="228" t="s">
        <v>726</v>
      </c>
      <c r="F411" s="229"/>
      <c r="G411" s="353">
        <f>G412</f>
        <v>11843800</v>
      </c>
      <c r="H411" s="381"/>
      <c r="I411" s="354">
        <f t="shared" si="17"/>
        <v>11843800</v>
      </c>
      <c r="J411" s="353">
        <f>J412</f>
        <v>11843800</v>
      </c>
      <c r="K411" s="381"/>
      <c r="L411" s="242">
        <f t="shared" si="16"/>
        <v>11843800</v>
      </c>
    </row>
    <row r="412" spans="1:12" ht="25.5">
      <c r="A412" s="247" t="s">
        <v>334</v>
      </c>
      <c r="B412" s="239" t="s">
        <v>133</v>
      </c>
      <c r="C412" s="239" t="s">
        <v>228</v>
      </c>
      <c r="D412" s="239" t="s">
        <v>315</v>
      </c>
      <c r="E412" s="239" t="s">
        <v>727</v>
      </c>
      <c r="F412" s="241"/>
      <c r="G412" s="354">
        <f>G413+G414+G415</f>
        <v>11843800</v>
      </c>
      <c r="H412" s="381"/>
      <c r="I412" s="354">
        <f t="shared" si="17"/>
        <v>11843800</v>
      </c>
      <c r="J412" s="354">
        <f>J413+J414+J415</f>
        <v>11843800</v>
      </c>
      <c r="K412" s="381"/>
      <c r="L412" s="242">
        <f t="shared" si="16"/>
        <v>11843800</v>
      </c>
    </row>
    <row r="413" spans="1:12" ht="57.75" customHeight="1">
      <c r="A413" s="244" t="s">
        <v>311</v>
      </c>
      <c r="B413" s="239" t="s">
        <v>133</v>
      </c>
      <c r="C413" s="239" t="s">
        <v>228</v>
      </c>
      <c r="D413" s="239" t="s">
        <v>315</v>
      </c>
      <c r="E413" s="239" t="s">
        <v>727</v>
      </c>
      <c r="F413" s="241" t="s">
        <v>75</v>
      </c>
      <c r="G413" s="354">
        <f>8587800+2593500</f>
        <v>11181300</v>
      </c>
      <c r="H413" s="381"/>
      <c r="I413" s="354">
        <f t="shared" si="17"/>
        <v>11181300</v>
      </c>
      <c r="J413" s="354">
        <f>8587800+2593500</f>
        <v>11181300</v>
      </c>
      <c r="K413" s="381"/>
      <c r="L413" s="242">
        <f t="shared" si="16"/>
        <v>11181300</v>
      </c>
    </row>
    <row r="414" spans="1:12" ht="26.25" customHeight="1">
      <c r="A414" s="244" t="s">
        <v>435</v>
      </c>
      <c r="B414" s="239" t="s">
        <v>133</v>
      </c>
      <c r="C414" s="239" t="s">
        <v>228</v>
      </c>
      <c r="D414" s="239" t="s">
        <v>315</v>
      </c>
      <c r="E414" s="239" t="s">
        <v>727</v>
      </c>
      <c r="F414" s="241" t="s">
        <v>261</v>
      </c>
      <c r="G414" s="354">
        <f>72500+193700+45200+85200+84600+100000</f>
        <v>581200</v>
      </c>
      <c r="H414" s="381"/>
      <c r="I414" s="354">
        <f t="shared" si="17"/>
        <v>581200</v>
      </c>
      <c r="J414" s="354">
        <f>72500+193700+45200+85200+84600+100000</f>
        <v>581200</v>
      </c>
      <c r="K414" s="381"/>
      <c r="L414" s="242">
        <f t="shared" si="16"/>
        <v>581200</v>
      </c>
    </row>
    <row r="415" spans="1:12" ht="29.25" customHeight="1">
      <c r="A415" s="247" t="s">
        <v>76</v>
      </c>
      <c r="B415" s="239" t="s">
        <v>133</v>
      </c>
      <c r="C415" s="239" t="s">
        <v>228</v>
      </c>
      <c r="D415" s="239" t="s">
        <v>315</v>
      </c>
      <c r="E415" s="239" t="s">
        <v>727</v>
      </c>
      <c r="F415" s="241" t="s">
        <v>73</v>
      </c>
      <c r="G415" s="354">
        <f>81300</f>
        <v>81300</v>
      </c>
      <c r="H415" s="381"/>
      <c r="I415" s="354">
        <f t="shared" si="17"/>
        <v>81300</v>
      </c>
      <c r="J415" s="354">
        <f>81300</f>
        <v>81300</v>
      </c>
      <c r="K415" s="381"/>
      <c r="L415" s="242">
        <f t="shared" si="16"/>
        <v>81300</v>
      </c>
    </row>
    <row r="416" spans="1:12" s="234" customFormat="1" ht="14.25">
      <c r="A416" s="233" t="s">
        <v>860</v>
      </c>
      <c r="B416" s="228" t="s">
        <v>133</v>
      </c>
      <c r="C416" s="228" t="s">
        <v>228</v>
      </c>
      <c r="D416" s="228" t="s">
        <v>228</v>
      </c>
      <c r="E416" s="228"/>
      <c r="F416" s="229"/>
      <c r="G416" s="353">
        <f>G417</f>
        <v>879200</v>
      </c>
      <c r="H416" s="380">
        <f>H417</f>
        <v>1239000</v>
      </c>
      <c r="I416" s="353">
        <f t="shared" si="17"/>
        <v>2118200</v>
      </c>
      <c r="J416" s="353">
        <f>J417</f>
        <v>879200</v>
      </c>
      <c r="K416" s="380">
        <f>K417</f>
        <v>1239000</v>
      </c>
      <c r="L416" s="230">
        <f t="shared" si="16"/>
        <v>2118200</v>
      </c>
    </row>
    <row r="417" spans="1:12" s="234" customFormat="1" ht="53.25" customHeight="1">
      <c r="A417" s="260" t="s">
        <v>705</v>
      </c>
      <c r="B417" s="228" t="s">
        <v>133</v>
      </c>
      <c r="C417" s="228" t="s">
        <v>228</v>
      </c>
      <c r="D417" s="228" t="s">
        <v>228</v>
      </c>
      <c r="E417" s="287" t="s">
        <v>706</v>
      </c>
      <c r="F417" s="229"/>
      <c r="G417" s="353">
        <f>G418</f>
        <v>879200</v>
      </c>
      <c r="H417" s="380">
        <f>H418</f>
        <v>1239000</v>
      </c>
      <c r="I417" s="353">
        <f t="shared" si="17"/>
        <v>2118200</v>
      </c>
      <c r="J417" s="353">
        <f>J418</f>
        <v>879200</v>
      </c>
      <c r="K417" s="380">
        <f>K418</f>
        <v>1239000</v>
      </c>
      <c r="L417" s="230">
        <f t="shared" si="16"/>
        <v>2118200</v>
      </c>
    </row>
    <row r="418" spans="1:12" ht="53.25" customHeight="1">
      <c r="A418" s="284" t="s">
        <v>740</v>
      </c>
      <c r="B418" s="239" t="s">
        <v>133</v>
      </c>
      <c r="C418" s="239" t="s">
        <v>228</v>
      </c>
      <c r="D418" s="239" t="s">
        <v>228</v>
      </c>
      <c r="E418" s="275" t="s">
        <v>741</v>
      </c>
      <c r="F418" s="293"/>
      <c r="G418" s="354">
        <f>G419+G427+G424</f>
        <v>879200</v>
      </c>
      <c r="H418" s="381">
        <f>H420+H428</f>
        <v>1239000</v>
      </c>
      <c r="I418" s="354">
        <f t="shared" si="17"/>
        <v>2118200</v>
      </c>
      <c r="J418" s="354">
        <f>J419+J427+J424</f>
        <v>879200</v>
      </c>
      <c r="K418" s="381">
        <f>K420+K428</f>
        <v>1239000</v>
      </c>
      <c r="L418" s="242">
        <f t="shared" si="16"/>
        <v>2118200</v>
      </c>
    </row>
    <row r="419" spans="1:12" ht="33" customHeight="1">
      <c r="A419" s="260" t="s">
        <v>742</v>
      </c>
      <c r="B419" s="239" t="s">
        <v>133</v>
      </c>
      <c r="C419" s="239" t="s">
        <v>228</v>
      </c>
      <c r="D419" s="239" t="s">
        <v>228</v>
      </c>
      <c r="E419" s="275" t="s">
        <v>743</v>
      </c>
      <c r="F419" s="293"/>
      <c r="G419" s="354">
        <f>G420+G422</f>
        <v>396500</v>
      </c>
      <c r="H419" s="381"/>
      <c r="I419" s="354">
        <f t="shared" si="17"/>
        <v>396500</v>
      </c>
      <c r="J419" s="354">
        <f>J420+J422</f>
        <v>396500</v>
      </c>
      <c r="K419" s="381"/>
      <c r="L419" s="242">
        <f t="shared" si="16"/>
        <v>396500</v>
      </c>
    </row>
    <row r="420" spans="1:12" ht="15" hidden="1">
      <c r="A420" s="238" t="s">
        <v>744</v>
      </c>
      <c r="B420" s="239" t="s">
        <v>133</v>
      </c>
      <c r="C420" s="239" t="s">
        <v>228</v>
      </c>
      <c r="D420" s="239" t="s">
        <v>228</v>
      </c>
      <c r="E420" s="275" t="s">
        <v>745</v>
      </c>
      <c r="F420" s="241"/>
      <c r="G420" s="354">
        <f>G421</f>
        <v>0</v>
      </c>
      <c r="H420" s="381"/>
      <c r="I420" s="354">
        <f t="shared" si="17"/>
        <v>0</v>
      </c>
      <c r="J420" s="354">
        <f>J421</f>
        <v>0</v>
      </c>
      <c r="K420" s="381"/>
      <c r="L420" s="242">
        <f t="shared" si="16"/>
        <v>0</v>
      </c>
    </row>
    <row r="421" spans="1:12" ht="24.75" hidden="1">
      <c r="A421" s="319" t="s">
        <v>435</v>
      </c>
      <c r="B421" s="239" t="s">
        <v>133</v>
      </c>
      <c r="C421" s="239" t="s">
        <v>228</v>
      </c>
      <c r="D421" s="239" t="s">
        <v>228</v>
      </c>
      <c r="E421" s="275" t="s">
        <v>745</v>
      </c>
      <c r="F421" s="293" t="s">
        <v>261</v>
      </c>
      <c r="G421" s="354"/>
      <c r="H421" s="381"/>
      <c r="I421" s="354">
        <f t="shared" si="17"/>
        <v>0</v>
      </c>
      <c r="J421" s="354"/>
      <c r="K421" s="381"/>
      <c r="L421" s="242">
        <f t="shared" si="16"/>
        <v>0</v>
      </c>
    </row>
    <row r="422" spans="1:12" ht="15">
      <c r="A422" s="387" t="s">
        <v>746</v>
      </c>
      <c r="B422" s="239" t="s">
        <v>133</v>
      </c>
      <c r="C422" s="239" t="s">
        <v>228</v>
      </c>
      <c r="D422" s="239" t="s">
        <v>228</v>
      </c>
      <c r="E422" s="275" t="s">
        <v>747</v>
      </c>
      <c r="F422" s="241"/>
      <c r="G422" s="354">
        <f>G423</f>
        <v>396500</v>
      </c>
      <c r="H422" s="381"/>
      <c r="I422" s="354">
        <f t="shared" si="17"/>
        <v>396500</v>
      </c>
      <c r="J422" s="354">
        <f>J423</f>
        <v>396500</v>
      </c>
      <c r="K422" s="381"/>
      <c r="L422" s="242">
        <f t="shared" si="16"/>
        <v>396500</v>
      </c>
    </row>
    <row r="423" spans="1:12" ht="24.75">
      <c r="A423" s="319" t="s">
        <v>435</v>
      </c>
      <c r="B423" s="239" t="s">
        <v>133</v>
      </c>
      <c r="C423" s="239" t="s">
        <v>228</v>
      </c>
      <c r="D423" s="239" t="s">
        <v>228</v>
      </c>
      <c r="E423" s="275" t="s">
        <v>747</v>
      </c>
      <c r="F423" s="293" t="s">
        <v>261</v>
      </c>
      <c r="G423" s="354">
        <v>396500</v>
      </c>
      <c r="H423" s="381"/>
      <c r="I423" s="354">
        <f t="shared" si="17"/>
        <v>396500</v>
      </c>
      <c r="J423" s="354">
        <v>396500</v>
      </c>
      <c r="K423" s="381"/>
      <c r="L423" s="242">
        <f t="shared" si="16"/>
        <v>396500</v>
      </c>
    </row>
    <row r="424" spans="1:12" ht="31.5" customHeight="1">
      <c r="A424" s="260" t="s">
        <v>748</v>
      </c>
      <c r="B424" s="239" t="s">
        <v>133</v>
      </c>
      <c r="C424" s="239" t="s">
        <v>228</v>
      </c>
      <c r="D424" s="239" t="s">
        <v>228</v>
      </c>
      <c r="E424" s="275" t="s">
        <v>749</v>
      </c>
      <c r="F424" s="293"/>
      <c r="G424" s="354">
        <f>G425</f>
        <v>30000</v>
      </c>
      <c r="H424" s="381"/>
      <c r="I424" s="354">
        <f t="shared" si="17"/>
        <v>30000</v>
      </c>
      <c r="J424" s="354">
        <f>J425</f>
        <v>30000</v>
      </c>
      <c r="K424" s="381"/>
      <c r="L424" s="242">
        <f t="shared" si="16"/>
        <v>30000</v>
      </c>
    </row>
    <row r="425" spans="1:12" ht="15" customHeight="1">
      <c r="A425" s="319" t="s">
        <v>750</v>
      </c>
      <c r="B425" s="239" t="s">
        <v>133</v>
      </c>
      <c r="C425" s="239" t="s">
        <v>228</v>
      </c>
      <c r="D425" s="239" t="s">
        <v>228</v>
      </c>
      <c r="E425" s="275" t="s">
        <v>751</v>
      </c>
      <c r="F425" s="293"/>
      <c r="G425" s="354">
        <f>G426</f>
        <v>30000</v>
      </c>
      <c r="H425" s="381"/>
      <c r="I425" s="354">
        <f t="shared" si="17"/>
        <v>30000</v>
      </c>
      <c r="J425" s="354">
        <f>J426</f>
        <v>30000</v>
      </c>
      <c r="K425" s="381"/>
      <c r="L425" s="242">
        <f t="shared" si="16"/>
        <v>30000</v>
      </c>
    </row>
    <row r="426" spans="1:12" ht="24.75">
      <c r="A426" s="319" t="s">
        <v>435</v>
      </c>
      <c r="B426" s="239" t="s">
        <v>133</v>
      </c>
      <c r="C426" s="239" t="s">
        <v>228</v>
      </c>
      <c r="D426" s="239" t="s">
        <v>228</v>
      </c>
      <c r="E426" s="275" t="s">
        <v>751</v>
      </c>
      <c r="F426" s="293" t="s">
        <v>261</v>
      </c>
      <c r="G426" s="354">
        <v>30000</v>
      </c>
      <c r="H426" s="381"/>
      <c r="I426" s="354">
        <f t="shared" si="17"/>
        <v>30000</v>
      </c>
      <c r="J426" s="354">
        <v>30000</v>
      </c>
      <c r="K426" s="381"/>
      <c r="L426" s="242">
        <f t="shared" si="16"/>
        <v>30000</v>
      </c>
    </row>
    <row r="427" spans="1:12" s="234" customFormat="1" ht="39.75" customHeight="1">
      <c r="A427" s="260" t="s">
        <v>752</v>
      </c>
      <c r="B427" s="228" t="s">
        <v>133</v>
      </c>
      <c r="C427" s="228" t="s">
        <v>228</v>
      </c>
      <c r="D427" s="228" t="s">
        <v>228</v>
      </c>
      <c r="E427" s="287" t="s">
        <v>753</v>
      </c>
      <c r="F427" s="289"/>
      <c r="G427" s="353">
        <f>G428</f>
        <v>452700</v>
      </c>
      <c r="H427" s="380">
        <f>H428</f>
        <v>1239000</v>
      </c>
      <c r="I427" s="353">
        <f t="shared" si="17"/>
        <v>1691700</v>
      </c>
      <c r="J427" s="353">
        <f>J428</f>
        <v>452700</v>
      </c>
      <c r="K427" s="380">
        <f>K428</f>
        <v>1239000</v>
      </c>
      <c r="L427" s="230">
        <f t="shared" si="16"/>
        <v>1691700</v>
      </c>
    </row>
    <row r="428" spans="1:12" ht="29.25" customHeight="1">
      <c r="A428" s="389" t="s">
        <v>334</v>
      </c>
      <c r="B428" s="239" t="s">
        <v>133</v>
      </c>
      <c r="C428" s="239" t="s">
        <v>228</v>
      </c>
      <c r="D428" s="239" t="s">
        <v>228</v>
      </c>
      <c r="E428" s="275" t="s">
        <v>754</v>
      </c>
      <c r="F428" s="293"/>
      <c r="G428" s="354">
        <f>G429+G430+G431</f>
        <v>452700</v>
      </c>
      <c r="H428" s="381">
        <f>H429+H430+H431</f>
        <v>1239000</v>
      </c>
      <c r="I428" s="354">
        <f t="shared" si="17"/>
        <v>1691700</v>
      </c>
      <c r="J428" s="354">
        <f>J429+J430+J431</f>
        <v>452700</v>
      </c>
      <c r="K428" s="381">
        <f>K429+K430+K431</f>
        <v>1239000</v>
      </c>
      <c r="L428" s="242">
        <f t="shared" si="16"/>
        <v>1691700</v>
      </c>
    </row>
    <row r="429" spans="1:12" ht="27.75" customHeight="1">
      <c r="A429" s="238" t="s">
        <v>102</v>
      </c>
      <c r="B429" s="239" t="s">
        <v>133</v>
      </c>
      <c r="C429" s="239" t="s">
        <v>228</v>
      </c>
      <c r="D429" s="239" t="s">
        <v>228</v>
      </c>
      <c r="E429" s="275" t="s">
        <v>754</v>
      </c>
      <c r="F429" s="241" t="s">
        <v>75</v>
      </c>
      <c r="G429" s="354">
        <f>284900+86000</f>
        <v>370900</v>
      </c>
      <c r="H429" s="381"/>
      <c r="I429" s="354">
        <f t="shared" si="17"/>
        <v>370900</v>
      </c>
      <c r="J429" s="354">
        <f>284900+86000</f>
        <v>370900</v>
      </c>
      <c r="K429" s="381"/>
      <c r="L429" s="242">
        <f t="shared" si="16"/>
        <v>370900</v>
      </c>
    </row>
    <row r="430" spans="1:12" ht="29.25" customHeight="1">
      <c r="A430" s="244" t="s">
        <v>435</v>
      </c>
      <c r="B430" s="239" t="s">
        <v>133</v>
      </c>
      <c r="C430" s="239" t="s">
        <v>228</v>
      </c>
      <c r="D430" s="239" t="s">
        <v>228</v>
      </c>
      <c r="E430" s="275" t="s">
        <v>754</v>
      </c>
      <c r="F430" s="293" t="s">
        <v>261</v>
      </c>
      <c r="G430" s="354">
        <f>78300+3400</f>
        <v>81700</v>
      </c>
      <c r="H430" s="381">
        <f>1239000</f>
        <v>1239000</v>
      </c>
      <c r="I430" s="354">
        <f t="shared" si="17"/>
        <v>1320700</v>
      </c>
      <c r="J430" s="354">
        <f>78300+3400</f>
        <v>81700</v>
      </c>
      <c r="K430" s="381">
        <f>1239000</f>
        <v>1239000</v>
      </c>
      <c r="L430" s="242">
        <f t="shared" si="16"/>
        <v>1320700</v>
      </c>
    </row>
    <row r="431" spans="1:12" ht="15">
      <c r="A431" s="247" t="s">
        <v>76</v>
      </c>
      <c r="B431" s="239" t="s">
        <v>133</v>
      </c>
      <c r="C431" s="239" t="s">
        <v>228</v>
      </c>
      <c r="D431" s="239" t="s">
        <v>228</v>
      </c>
      <c r="E431" s="275" t="s">
        <v>754</v>
      </c>
      <c r="F431" s="293" t="s">
        <v>73</v>
      </c>
      <c r="G431" s="354">
        <v>100</v>
      </c>
      <c r="H431" s="381"/>
      <c r="I431" s="354">
        <f t="shared" si="17"/>
        <v>100</v>
      </c>
      <c r="J431" s="354">
        <v>100</v>
      </c>
      <c r="K431" s="381"/>
      <c r="L431" s="242">
        <f t="shared" si="16"/>
        <v>100</v>
      </c>
    </row>
    <row r="432" spans="1:12" s="234" customFormat="1" ht="14.25">
      <c r="A432" s="233" t="s">
        <v>105</v>
      </c>
      <c r="B432" s="228" t="s">
        <v>133</v>
      </c>
      <c r="C432" s="228" t="s">
        <v>228</v>
      </c>
      <c r="D432" s="228" t="s">
        <v>106</v>
      </c>
      <c r="E432" s="228"/>
      <c r="F432" s="229"/>
      <c r="G432" s="353">
        <f>G433</f>
        <v>6978992</v>
      </c>
      <c r="H432" s="380"/>
      <c r="I432" s="353">
        <f t="shared" si="17"/>
        <v>6978992</v>
      </c>
      <c r="J432" s="353">
        <f>J433</f>
        <v>6978992</v>
      </c>
      <c r="K432" s="380"/>
      <c r="L432" s="230">
        <f t="shared" si="16"/>
        <v>6978992</v>
      </c>
    </row>
    <row r="433" spans="1:12" s="234" customFormat="1" ht="27" customHeight="1">
      <c r="A433" s="233" t="s">
        <v>337</v>
      </c>
      <c r="B433" s="228" t="s">
        <v>133</v>
      </c>
      <c r="C433" s="228" t="s">
        <v>228</v>
      </c>
      <c r="D433" s="228" t="s">
        <v>106</v>
      </c>
      <c r="E433" s="228" t="s">
        <v>665</v>
      </c>
      <c r="F433" s="229"/>
      <c r="G433" s="353">
        <f>G434</f>
        <v>6978992</v>
      </c>
      <c r="H433" s="380"/>
      <c r="I433" s="353">
        <f t="shared" si="17"/>
        <v>6978992</v>
      </c>
      <c r="J433" s="353">
        <f>J434</f>
        <v>6978992</v>
      </c>
      <c r="K433" s="380"/>
      <c r="L433" s="230">
        <f aca="true" t="shared" si="18" ref="L433:L474">J433+K433</f>
        <v>6978992</v>
      </c>
    </row>
    <row r="434" spans="1:12" ht="63.75" customHeight="1">
      <c r="A434" s="322" t="s">
        <v>755</v>
      </c>
      <c r="B434" s="239" t="s">
        <v>133</v>
      </c>
      <c r="C434" s="249" t="s">
        <v>228</v>
      </c>
      <c r="D434" s="249" t="s">
        <v>106</v>
      </c>
      <c r="E434" s="249" t="s">
        <v>756</v>
      </c>
      <c r="F434" s="257"/>
      <c r="G434" s="355">
        <f>G435+G440</f>
        <v>6978992</v>
      </c>
      <c r="H434" s="381"/>
      <c r="I434" s="354">
        <f t="shared" si="17"/>
        <v>6978992</v>
      </c>
      <c r="J434" s="355">
        <f>J435+J440</f>
        <v>6978992</v>
      </c>
      <c r="K434" s="381"/>
      <c r="L434" s="242">
        <f t="shared" si="18"/>
        <v>6978992</v>
      </c>
    </row>
    <row r="435" spans="1:12" s="234" customFormat="1" ht="34.5" customHeight="1">
      <c r="A435" s="260" t="s">
        <v>757</v>
      </c>
      <c r="B435" s="228" t="s">
        <v>133</v>
      </c>
      <c r="C435" s="228" t="s">
        <v>228</v>
      </c>
      <c r="D435" s="228" t="s">
        <v>106</v>
      </c>
      <c r="E435" s="228" t="s">
        <v>758</v>
      </c>
      <c r="F435" s="229"/>
      <c r="G435" s="353">
        <f>G436</f>
        <v>6822800</v>
      </c>
      <c r="H435" s="380"/>
      <c r="I435" s="353">
        <f t="shared" si="17"/>
        <v>6822800</v>
      </c>
      <c r="J435" s="353">
        <f>J436</f>
        <v>6822800</v>
      </c>
      <c r="K435" s="380"/>
      <c r="L435" s="230">
        <f t="shared" si="18"/>
        <v>6822800</v>
      </c>
    </row>
    <row r="436" spans="1:12" ht="28.5" customHeight="1">
      <c r="A436" s="247" t="s">
        <v>334</v>
      </c>
      <c r="B436" s="239" t="s">
        <v>133</v>
      </c>
      <c r="C436" s="239" t="s">
        <v>228</v>
      </c>
      <c r="D436" s="239" t="s">
        <v>106</v>
      </c>
      <c r="E436" s="239" t="s">
        <v>759</v>
      </c>
      <c r="F436" s="241"/>
      <c r="G436" s="354">
        <f>G437+G438+G439</f>
        <v>6822800</v>
      </c>
      <c r="H436" s="381"/>
      <c r="I436" s="354">
        <f>G436+H436</f>
        <v>6822800</v>
      </c>
      <c r="J436" s="354">
        <f>J437+J438+J439</f>
        <v>6822800</v>
      </c>
      <c r="K436" s="381"/>
      <c r="L436" s="242">
        <f t="shared" si="18"/>
        <v>6822800</v>
      </c>
    </row>
    <row r="437" spans="1:12" ht="42.75" customHeight="1">
      <c r="A437" s="244" t="s">
        <v>311</v>
      </c>
      <c r="B437" s="239" t="s">
        <v>133</v>
      </c>
      <c r="C437" s="239" t="s">
        <v>228</v>
      </c>
      <c r="D437" s="239" t="s">
        <v>106</v>
      </c>
      <c r="E437" s="239" t="s">
        <v>759</v>
      </c>
      <c r="F437" s="241" t="s">
        <v>75</v>
      </c>
      <c r="G437" s="354">
        <f>4682300+1414100</f>
        <v>6096400</v>
      </c>
      <c r="H437" s="381"/>
      <c r="I437" s="354">
        <f>G437+H437</f>
        <v>6096400</v>
      </c>
      <c r="J437" s="354">
        <f>4682300+1414100</f>
        <v>6096400</v>
      </c>
      <c r="K437" s="381"/>
      <c r="L437" s="242">
        <f t="shared" si="18"/>
        <v>6096400</v>
      </c>
    </row>
    <row r="438" spans="1:12" ht="26.25">
      <c r="A438" s="244" t="s">
        <v>435</v>
      </c>
      <c r="B438" s="239" t="s">
        <v>133</v>
      </c>
      <c r="C438" s="239" t="s">
        <v>228</v>
      </c>
      <c r="D438" s="239" t="s">
        <v>106</v>
      </c>
      <c r="E438" s="239" t="s">
        <v>759</v>
      </c>
      <c r="F438" s="241" t="s">
        <v>261</v>
      </c>
      <c r="G438" s="354">
        <f>102900+128200+117300+260900+100000</f>
        <v>709300</v>
      </c>
      <c r="H438" s="381"/>
      <c r="I438" s="354">
        <f>G438+H438</f>
        <v>709300</v>
      </c>
      <c r="J438" s="354">
        <f>102900+128200+117300+260900+100000</f>
        <v>709300</v>
      </c>
      <c r="K438" s="381"/>
      <c r="L438" s="242">
        <f t="shared" si="18"/>
        <v>709300</v>
      </c>
    </row>
    <row r="439" spans="1:12" ht="15.75" customHeight="1">
      <c r="A439" s="247" t="s">
        <v>76</v>
      </c>
      <c r="B439" s="239" t="s">
        <v>133</v>
      </c>
      <c r="C439" s="239" t="s">
        <v>228</v>
      </c>
      <c r="D439" s="239" t="s">
        <v>106</v>
      </c>
      <c r="E439" s="239" t="s">
        <v>759</v>
      </c>
      <c r="F439" s="241" t="s">
        <v>73</v>
      </c>
      <c r="G439" s="354">
        <v>17100</v>
      </c>
      <c r="H439" s="381"/>
      <c r="I439" s="354">
        <f>G439+H439</f>
        <v>17100</v>
      </c>
      <c r="J439" s="354">
        <v>17100</v>
      </c>
      <c r="K439" s="381"/>
      <c r="L439" s="242">
        <f t="shared" si="18"/>
        <v>17100</v>
      </c>
    </row>
    <row r="440" spans="1:12" s="234" customFormat="1" ht="29.25" customHeight="1">
      <c r="A440" s="260" t="s">
        <v>760</v>
      </c>
      <c r="B440" s="228" t="s">
        <v>133</v>
      </c>
      <c r="C440" s="228" t="s">
        <v>228</v>
      </c>
      <c r="D440" s="228" t="s">
        <v>106</v>
      </c>
      <c r="E440" s="228" t="s">
        <v>761</v>
      </c>
      <c r="F440" s="229"/>
      <c r="G440" s="353">
        <f>G441+G443</f>
        <v>156192</v>
      </c>
      <c r="H440" s="380"/>
      <c r="I440" s="353">
        <f>G440+H440</f>
        <v>156192</v>
      </c>
      <c r="J440" s="353">
        <f>J441+J443</f>
        <v>156192</v>
      </c>
      <c r="K440" s="380"/>
      <c r="L440" s="230">
        <f t="shared" si="18"/>
        <v>156192</v>
      </c>
    </row>
    <row r="441" spans="1:12" ht="34.5" customHeight="1">
      <c r="A441" s="243" t="s">
        <v>345</v>
      </c>
      <c r="B441" s="239" t="s">
        <v>133</v>
      </c>
      <c r="C441" s="239" t="s">
        <v>228</v>
      </c>
      <c r="D441" s="239" t="s">
        <v>106</v>
      </c>
      <c r="E441" s="239" t="s">
        <v>762</v>
      </c>
      <c r="F441" s="241"/>
      <c r="G441" s="354">
        <f>G442</f>
        <v>116192</v>
      </c>
      <c r="H441" s="381"/>
      <c r="I441" s="354">
        <f t="shared" si="17"/>
        <v>116192</v>
      </c>
      <c r="J441" s="354">
        <f>J442</f>
        <v>116192</v>
      </c>
      <c r="K441" s="381"/>
      <c r="L441" s="242">
        <f t="shared" si="18"/>
        <v>116192</v>
      </c>
    </row>
    <row r="442" spans="1:12" ht="45.75" customHeight="1">
      <c r="A442" s="244" t="s">
        <v>311</v>
      </c>
      <c r="B442" s="239" t="s">
        <v>133</v>
      </c>
      <c r="C442" s="239" t="s">
        <v>228</v>
      </c>
      <c r="D442" s="239" t="s">
        <v>106</v>
      </c>
      <c r="E442" s="239" t="s">
        <v>762</v>
      </c>
      <c r="F442" s="241" t="s">
        <v>75</v>
      </c>
      <c r="G442" s="354">
        <f>89241+26951</f>
        <v>116192</v>
      </c>
      <c r="H442" s="381"/>
      <c r="I442" s="354">
        <f t="shared" si="17"/>
        <v>116192</v>
      </c>
      <c r="J442" s="354">
        <f>89241+26951</f>
        <v>116192</v>
      </c>
      <c r="K442" s="381"/>
      <c r="L442" s="242">
        <f t="shared" si="18"/>
        <v>116192</v>
      </c>
    </row>
    <row r="443" spans="1:12" ht="19.5" customHeight="1">
      <c r="A443" s="244" t="s">
        <v>697</v>
      </c>
      <c r="B443" s="239" t="s">
        <v>133</v>
      </c>
      <c r="C443" s="239" t="s">
        <v>228</v>
      </c>
      <c r="D443" s="239" t="s">
        <v>106</v>
      </c>
      <c r="E443" s="239" t="s">
        <v>763</v>
      </c>
      <c r="F443" s="241"/>
      <c r="G443" s="354">
        <f>G444</f>
        <v>40000</v>
      </c>
      <c r="H443" s="381"/>
      <c r="I443" s="354">
        <f>G443+H443</f>
        <v>40000</v>
      </c>
      <c r="J443" s="354">
        <f>J444</f>
        <v>40000</v>
      </c>
      <c r="K443" s="381"/>
      <c r="L443" s="242">
        <f t="shared" si="18"/>
        <v>40000</v>
      </c>
    </row>
    <row r="444" spans="1:12" ht="27" customHeight="1">
      <c r="A444" s="244" t="s">
        <v>435</v>
      </c>
      <c r="B444" s="239" t="s">
        <v>133</v>
      </c>
      <c r="C444" s="239" t="s">
        <v>228</v>
      </c>
      <c r="D444" s="239" t="s">
        <v>106</v>
      </c>
      <c r="E444" s="239" t="s">
        <v>763</v>
      </c>
      <c r="F444" s="241" t="s">
        <v>261</v>
      </c>
      <c r="G444" s="354">
        <v>40000</v>
      </c>
      <c r="H444" s="381"/>
      <c r="I444" s="354">
        <f>G444+H444</f>
        <v>40000</v>
      </c>
      <c r="J444" s="354">
        <v>40000</v>
      </c>
      <c r="K444" s="381"/>
      <c r="L444" s="242">
        <f t="shared" si="18"/>
        <v>40000</v>
      </c>
    </row>
    <row r="445" spans="1:12" s="234" customFormat="1" ht="14.25">
      <c r="A445" s="233" t="s">
        <v>111</v>
      </c>
      <c r="B445" s="228" t="s">
        <v>133</v>
      </c>
      <c r="C445" s="228">
        <v>10</v>
      </c>
      <c r="D445" s="228"/>
      <c r="E445" s="228"/>
      <c r="F445" s="229"/>
      <c r="G445" s="353">
        <f>G446+G458</f>
        <v>23687173</v>
      </c>
      <c r="H445" s="380"/>
      <c r="I445" s="353">
        <f aca="true" t="shared" si="19" ref="I445:I512">G445+H445</f>
        <v>23687173</v>
      </c>
      <c r="J445" s="353">
        <f>J446+J458</f>
        <v>23687173</v>
      </c>
      <c r="K445" s="380"/>
      <c r="L445" s="230">
        <f t="shared" si="18"/>
        <v>23687173</v>
      </c>
    </row>
    <row r="446" spans="1:12" s="234" customFormat="1" ht="15.75" customHeight="1">
      <c r="A446" s="233" t="s">
        <v>114</v>
      </c>
      <c r="B446" s="228" t="s">
        <v>133</v>
      </c>
      <c r="C446" s="228">
        <v>10</v>
      </c>
      <c r="D446" s="228" t="s">
        <v>315</v>
      </c>
      <c r="E446" s="228"/>
      <c r="F446" s="229"/>
      <c r="G446" s="353">
        <f>G447</f>
        <v>14708999</v>
      </c>
      <c r="H446" s="380"/>
      <c r="I446" s="353">
        <f t="shared" si="19"/>
        <v>14708999</v>
      </c>
      <c r="J446" s="353">
        <f>J447</f>
        <v>14708999</v>
      </c>
      <c r="K446" s="380"/>
      <c r="L446" s="230">
        <f t="shared" si="18"/>
        <v>14708999</v>
      </c>
    </row>
    <row r="447" spans="1:12" s="234" customFormat="1" ht="27.75" customHeight="1">
      <c r="A447" s="233" t="s">
        <v>337</v>
      </c>
      <c r="B447" s="228" t="s">
        <v>133</v>
      </c>
      <c r="C447" s="228">
        <v>10</v>
      </c>
      <c r="D447" s="228" t="s">
        <v>315</v>
      </c>
      <c r="E447" s="228" t="s">
        <v>665</v>
      </c>
      <c r="F447" s="229"/>
      <c r="G447" s="353">
        <f>G448+G453</f>
        <v>14708999</v>
      </c>
      <c r="H447" s="380"/>
      <c r="I447" s="353">
        <f t="shared" si="19"/>
        <v>14708999</v>
      </c>
      <c r="J447" s="353">
        <f>J448+J453</f>
        <v>14708999</v>
      </c>
      <c r="K447" s="380"/>
      <c r="L447" s="230">
        <f t="shared" si="18"/>
        <v>14708999</v>
      </c>
    </row>
    <row r="448" spans="1:12" ht="45" customHeight="1">
      <c r="A448" s="315" t="s">
        <v>338</v>
      </c>
      <c r="B448" s="239" t="s">
        <v>133</v>
      </c>
      <c r="C448" s="249">
        <v>10</v>
      </c>
      <c r="D448" s="249" t="s">
        <v>315</v>
      </c>
      <c r="E448" s="249" t="s">
        <v>666</v>
      </c>
      <c r="F448" s="257"/>
      <c r="G448" s="355">
        <f>G449</f>
        <v>14292999</v>
      </c>
      <c r="H448" s="381"/>
      <c r="I448" s="354">
        <f t="shared" si="19"/>
        <v>14292999</v>
      </c>
      <c r="J448" s="355">
        <f>J449</f>
        <v>14292999</v>
      </c>
      <c r="K448" s="381"/>
      <c r="L448" s="242">
        <f t="shared" si="18"/>
        <v>14292999</v>
      </c>
    </row>
    <row r="449" spans="1:12" s="234" customFormat="1" ht="28.5" customHeight="1">
      <c r="A449" s="260" t="s">
        <v>699</v>
      </c>
      <c r="B449" s="228" t="s">
        <v>133</v>
      </c>
      <c r="C449" s="228">
        <v>10</v>
      </c>
      <c r="D449" s="228" t="s">
        <v>315</v>
      </c>
      <c r="E449" s="228" t="s">
        <v>700</v>
      </c>
      <c r="F449" s="229"/>
      <c r="G449" s="353">
        <f>G450</f>
        <v>14292999</v>
      </c>
      <c r="H449" s="380"/>
      <c r="I449" s="353">
        <f t="shared" si="19"/>
        <v>14292999</v>
      </c>
      <c r="J449" s="353">
        <f>J450</f>
        <v>14292999</v>
      </c>
      <c r="K449" s="380"/>
      <c r="L449" s="230">
        <f t="shared" si="18"/>
        <v>14292999</v>
      </c>
    </row>
    <row r="450" spans="1:12" ht="53.25" customHeight="1">
      <c r="A450" s="255" t="s">
        <v>815</v>
      </c>
      <c r="B450" s="239" t="s">
        <v>133</v>
      </c>
      <c r="C450" s="239">
        <v>10</v>
      </c>
      <c r="D450" s="239" t="s">
        <v>315</v>
      </c>
      <c r="E450" s="239" t="s">
        <v>816</v>
      </c>
      <c r="F450" s="241"/>
      <c r="G450" s="354">
        <f>G451+G452</f>
        <v>14292999</v>
      </c>
      <c r="H450" s="381"/>
      <c r="I450" s="354">
        <f t="shared" si="19"/>
        <v>14292999</v>
      </c>
      <c r="J450" s="354">
        <f>J451+J452</f>
        <v>14292999</v>
      </c>
      <c r="K450" s="381"/>
      <c r="L450" s="242">
        <f t="shared" si="18"/>
        <v>14292999</v>
      </c>
    </row>
    <row r="451" spans="1:12" ht="26.25" hidden="1">
      <c r="A451" s="244" t="s">
        <v>435</v>
      </c>
      <c r="B451" s="239" t="s">
        <v>133</v>
      </c>
      <c r="C451" s="239">
        <v>10</v>
      </c>
      <c r="D451" s="239" t="s">
        <v>315</v>
      </c>
      <c r="E451" s="239" t="s">
        <v>816</v>
      </c>
      <c r="F451" s="241" t="s">
        <v>261</v>
      </c>
      <c r="G451" s="354"/>
      <c r="H451" s="381"/>
      <c r="I451" s="354">
        <f>G451+H451</f>
        <v>0</v>
      </c>
      <c r="J451" s="354"/>
      <c r="K451" s="381"/>
      <c r="L451" s="242">
        <f t="shared" si="18"/>
        <v>0</v>
      </c>
    </row>
    <row r="452" spans="1:12" ht="19.5" customHeight="1">
      <c r="A452" s="329" t="s">
        <v>103</v>
      </c>
      <c r="B452" s="239" t="s">
        <v>133</v>
      </c>
      <c r="C452" s="239">
        <v>10</v>
      </c>
      <c r="D452" s="239" t="s">
        <v>315</v>
      </c>
      <c r="E452" s="239" t="s">
        <v>816</v>
      </c>
      <c r="F452" s="241" t="s">
        <v>104</v>
      </c>
      <c r="G452" s="354">
        <f>15708999-1000000-416000</f>
        <v>14292999</v>
      </c>
      <c r="H452" s="381"/>
      <c r="I452" s="354">
        <f t="shared" si="19"/>
        <v>14292999</v>
      </c>
      <c r="J452" s="354">
        <f>15708999-1000000-416000</f>
        <v>14292999</v>
      </c>
      <c r="K452" s="381"/>
      <c r="L452" s="242">
        <f t="shared" si="18"/>
        <v>14292999</v>
      </c>
    </row>
    <row r="453" spans="1:12" ht="54.75" customHeight="1">
      <c r="A453" s="248" t="s">
        <v>341</v>
      </c>
      <c r="B453" s="239" t="s">
        <v>133</v>
      </c>
      <c r="C453" s="249">
        <v>10</v>
      </c>
      <c r="D453" s="249" t="s">
        <v>315</v>
      </c>
      <c r="E453" s="249" t="s">
        <v>724</v>
      </c>
      <c r="F453" s="257"/>
      <c r="G453" s="355">
        <f>G454</f>
        <v>416000</v>
      </c>
      <c r="H453" s="381"/>
      <c r="I453" s="354">
        <f>G453+H453</f>
        <v>416000</v>
      </c>
      <c r="J453" s="355">
        <f>J454</f>
        <v>416000</v>
      </c>
      <c r="K453" s="381"/>
      <c r="L453" s="242">
        <f t="shared" si="18"/>
        <v>416000</v>
      </c>
    </row>
    <row r="454" spans="1:12" s="234" customFormat="1" ht="29.25" customHeight="1">
      <c r="A454" s="273" t="s">
        <v>817</v>
      </c>
      <c r="B454" s="228" t="s">
        <v>133</v>
      </c>
      <c r="C454" s="228">
        <v>10</v>
      </c>
      <c r="D454" s="228" t="s">
        <v>315</v>
      </c>
      <c r="E454" s="228" t="s">
        <v>818</v>
      </c>
      <c r="F454" s="229"/>
      <c r="G454" s="353">
        <f>G455</f>
        <v>416000</v>
      </c>
      <c r="H454" s="380"/>
      <c r="I454" s="353">
        <f>G454+H454</f>
        <v>416000</v>
      </c>
      <c r="J454" s="353">
        <f>J455</f>
        <v>416000</v>
      </c>
      <c r="K454" s="380"/>
      <c r="L454" s="230">
        <f t="shared" si="18"/>
        <v>416000</v>
      </c>
    </row>
    <row r="455" spans="1:12" ht="52.5" customHeight="1">
      <c r="A455" s="305" t="s">
        <v>353</v>
      </c>
      <c r="B455" s="239" t="s">
        <v>133</v>
      </c>
      <c r="C455" s="239">
        <v>10</v>
      </c>
      <c r="D455" s="239" t="s">
        <v>315</v>
      </c>
      <c r="E455" s="239" t="s">
        <v>819</v>
      </c>
      <c r="F455" s="241"/>
      <c r="G455" s="354">
        <f>G457</f>
        <v>416000</v>
      </c>
      <c r="H455" s="381"/>
      <c r="I455" s="354">
        <f>G455+H455</f>
        <v>416000</v>
      </c>
      <c r="J455" s="354">
        <f>J457</f>
        <v>416000</v>
      </c>
      <c r="K455" s="381"/>
      <c r="L455" s="242">
        <f t="shared" si="18"/>
        <v>416000</v>
      </c>
    </row>
    <row r="456" spans="1:12" ht="26.25" hidden="1">
      <c r="A456" s="244" t="s">
        <v>435</v>
      </c>
      <c r="B456" s="239" t="s">
        <v>133</v>
      </c>
      <c r="C456" s="239">
        <v>10</v>
      </c>
      <c r="D456" s="239" t="s">
        <v>315</v>
      </c>
      <c r="E456" s="239" t="s">
        <v>819</v>
      </c>
      <c r="F456" s="241" t="s">
        <v>261</v>
      </c>
      <c r="G456" s="354"/>
      <c r="H456" s="381"/>
      <c r="I456" s="354">
        <f>G456+H456</f>
        <v>0</v>
      </c>
      <c r="J456" s="354"/>
      <c r="K456" s="381"/>
      <c r="L456" s="242">
        <f t="shared" si="18"/>
        <v>0</v>
      </c>
    </row>
    <row r="457" spans="1:12" ht="19.5" customHeight="1">
      <c r="A457" s="329" t="s">
        <v>103</v>
      </c>
      <c r="B457" s="239" t="s">
        <v>133</v>
      </c>
      <c r="C457" s="239">
        <v>10</v>
      </c>
      <c r="D457" s="239" t="s">
        <v>315</v>
      </c>
      <c r="E457" s="239" t="s">
        <v>819</v>
      </c>
      <c r="F457" s="241" t="s">
        <v>104</v>
      </c>
      <c r="G457" s="361">
        <v>416000</v>
      </c>
      <c r="H457" s="381"/>
      <c r="I457" s="354">
        <f>G457+H457</f>
        <v>416000</v>
      </c>
      <c r="J457" s="361">
        <v>416000</v>
      </c>
      <c r="K457" s="381"/>
      <c r="L457" s="242">
        <f t="shared" si="18"/>
        <v>416000</v>
      </c>
    </row>
    <row r="458" spans="1:12" s="234" customFormat="1" ht="19.5" customHeight="1">
      <c r="A458" s="233" t="s">
        <v>118</v>
      </c>
      <c r="B458" s="228" t="s">
        <v>133</v>
      </c>
      <c r="C458" s="228">
        <v>10</v>
      </c>
      <c r="D458" s="228" t="s">
        <v>74</v>
      </c>
      <c r="E458" s="228"/>
      <c r="F458" s="229"/>
      <c r="G458" s="353">
        <f>G464+G459</f>
        <v>8978174</v>
      </c>
      <c r="H458" s="380"/>
      <c r="I458" s="353">
        <f t="shared" si="19"/>
        <v>8978174</v>
      </c>
      <c r="J458" s="353">
        <f>J464+J459</f>
        <v>8978174</v>
      </c>
      <c r="K458" s="380"/>
      <c r="L458" s="230">
        <f t="shared" si="18"/>
        <v>8978174</v>
      </c>
    </row>
    <row r="459" spans="1:12" s="234" customFormat="1" ht="42" customHeight="1">
      <c r="A459" s="233" t="s">
        <v>329</v>
      </c>
      <c r="B459" s="228" t="s">
        <v>133</v>
      </c>
      <c r="C459" s="228">
        <v>10</v>
      </c>
      <c r="D459" s="228" t="s">
        <v>74</v>
      </c>
      <c r="E459" s="334" t="s">
        <v>429</v>
      </c>
      <c r="F459" s="229"/>
      <c r="G459" s="353">
        <f>G460</f>
        <v>6921934</v>
      </c>
      <c r="H459" s="380"/>
      <c r="I459" s="353">
        <f t="shared" si="19"/>
        <v>6921934</v>
      </c>
      <c r="J459" s="353">
        <f>J460</f>
        <v>6921934</v>
      </c>
      <c r="K459" s="380"/>
      <c r="L459" s="230">
        <f t="shared" si="18"/>
        <v>6921934</v>
      </c>
    </row>
    <row r="460" spans="1:12" s="234" customFormat="1" ht="58.5" customHeight="1">
      <c r="A460" s="284" t="s">
        <v>827</v>
      </c>
      <c r="B460" s="239" t="s">
        <v>133</v>
      </c>
      <c r="C460" s="239">
        <v>10</v>
      </c>
      <c r="D460" s="239" t="s">
        <v>74</v>
      </c>
      <c r="E460" s="239" t="s">
        <v>431</v>
      </c>
      <c r="F460" s="229"/>
      <c r="G460" s="354">
        <f>G462</f>
        <v>6921934</v>
      </c>
      <c r="H460" s="381"/>
      <c r="I460" s="354">
        <f t="shared" si="19"/>
        <v>6921934</v>
      </c>
      <c r="J460" s="354">
        <f>J462</f>
        <v>6921934</v>
      </c>
      <c r="K460" s="381"/>
      <c r="L460" s="242">
        <f t="shared" si="18"/>
        <v>6921934</v>
      </c>
    </row>
    <row r="461" spans="1:12" s="234" customFormat="1" ht="40.5" customHeight="1">
      <c r="A461" s="260" t="s">
        <v>828</v>
      </c>
      <c r="B461" s="228" t="s">
        <v>133</v>
      </c>
      <c r="C461" s="228">
        <v>10</v>
      </c>
      <c r="D461" s="228" t="s">
        <v>74</v>
      </c>
      <c r="E461" s="228" t="s">
        <v>829</v>
      </c>
      <c r="F461" s="229"/>
      <c r="G461" s="353">
        <f>G462</f>
        <v>6921934</v>
      </c>
      <c r="H461" s="380"/>
      <c r="I461" s="353">
        <f t="shared" si="19"/>
        <v>6921934</v>
      </c>
      <c r="J461" s="353">
        <f>J462</f>
        <v>6921934</v>
      </c>
      <c r="K461" s="380"/>
      <c r="L461" s="230">
        <f t="shared" si="18"/>
        <v>6921934</v>
      </c>
    </row>
    <row r="462" spans="1:12" ht="30.75" customHeight="1">
      <c r="A462" s="243" t="s">
        <v>360</v>
      </c>
      <c r="B462" s="239" t="s">
        <v>133</v>
      </c>
      <c r="C462" s="239">
        <v>10</v>
      </c>
      <c r="D462" s="239" t="s">
        <v>74</v>
      </c>
      <c r="E462" s="239" t="s">
        <v>830</v>
      </c>
      <c r="F462" s="241"/>
      <c r="G462" s="354">
        <f>G463</f>
        <v>6921934</v>
      </c>
      <c r="H462" s="381"/>
      <c r="I462" s="354">
        <f t="shared" si="19"/>
        <v>6921934</v>
      </c>
      <c r="J462" s="354">
        <f>J463</f>
        <v>6921934</v>
      </c>
      <c r="K462" s="381"/>
      <c r="L462" s="242">
        <f t="shared" si="18"/>
        <v>6921934</v>
      </c>
    </row>
    <row r="463" spans="1:12" ht="19.5" customHeight="1">
      <c r="A463" s="329" t="s">
        <v>103</v>
      </c>
      <c r="B463" s="239" t="s">
        <v>133</v>
      </c>
      <c r="C463" s="239">
        <v>10</v>
      </c>
      <c r="D463" s="239" t="s">
        <v>74</v>
      </c>
      <c r="E463" s="239" t="s">
        <v>830</v>
      </c>
      <c r="F463" s="241" t="s">
        <v>104</v>
      </c>
      <c r="G463" s="354">
        <f>2359250+4562684</f>
        <v>6921934</v>
      </c>
      <c r="H463" s="381"/>
      <c r="I463" s="354">
        <f t="shared" si="19"/>
        <v>6921934</v>
      </c>
      <c r="J463" s="354">
        <f>2359250+4562684</f>
        <v>6921934</v>
      </c>
      <c r="K463" s="381"/>
      <c r="L463" s="242">
        <f t="shared" si="18"/>
        <v>6921934</v>
      </c>
    </row>
    <row r="464" spans="1:12" s="234" customFormat="1" ht="29.25" customHeight="1">
      <c r="A464" s="233" t="s">
        <v>358</v>
      </c>
      <c r="B464" s="228" t="s">
        <v>133</v>
      </c>
      <c r="C464" s="228">
        <v>10</v>
      </c>
      <c r="D464" s="228" t="s">
        <v>74</v>
      </c>
      <c r="E464" s="334" t="s">
        <v>665</v>
      </c>
      <c r="F464" s="229"/>
      <c r="G464" s="353">
        <f>G465</f>
        <v>2056240</v>
      </c>
      <c r="H464" s="380"/>
      <c r="I464" s="353">
        <f t="shared" si="19"/>
        <v>2056240</v>
      </c>
      <c r="J464" s="353">
        <f>J465</f>
        <v>2056240</v>
      </c>
      <c r="K464" s="380"/>
      <c r="L464" s="230">
        <f t="shared" si="18"/>
        <v>2056240</v>
      </c>
    </row>
    <row r="465" spans="1:12" ht="45" customHeight="1">
      <c r="A465" s="416" t="s">
        <v>338</v>
      </c>
      <c r="B465" s="239" t="s">
        <v>133</v>
      </c>
      <c r="C465" s="239">
        <v>10</v>
      </c>
      <c r="D465" s="239" t="s">
        <v>74</v>
      </c>
      <c r="E465" s="337" t="s">
        <v>666</v>
      </c>
      <c r="F465" s="241"/>
      <c r="G465" s="354">
        <f>G467</f>
        <v>2056240</v>
      </c>
      <c r="H465" s="381"/>
      <c r="I465" s="354">
        <f t="shared" si="19"/>
        <v>2056240</v>
      </c>
      <c r="J465" s="354">
        <f>J467</f>
        <v>2056240</v>
      </c>
      <c r="K465" s="381"/>
      <c r="L465" s="242">
        <f t="shared" si="18"/>
        <v>2056240</v>
      </c>
    </row>
    <row r="466" spans="1:12" s="234" customFormat="1" ht="44.25" customHeight="1">
      <c r="A466" s="260" t="s">
        <v>667</v>
      </c>
      <c r="B466" s="228" t="s">
        <v>133</v>
      </c>
      <c r="C466" s="228">
        <v>10</v>
      </c>
      <c r="D466" s="228" t="s">
        <v>74</v>
      </c>
      <c r="E466" s="334" t="s">
        <v>668</v>
      </c>
      <c r="F466" s="229"/>
      <c r="G466" s="353">
        <f>G467</f>
        <v>2056240</v>
      </c>
      <c r="H466" s="380"/>
      <c r="I466" s="353">
        <f t="shared" si="19"/>
        <v>2056240</v>
      </c>
      <c r="J466" s="353">
        <f>J467</f>
        <v>2056240</v>
      </c>
      <c r="K466" s="380"/>
      <c r="L466" s="230">
        <f t="shared" si="18"/>
        <v>2056240</v>
      </c>
    </row>
    <row r="467" spans="1:12" ht="15">
      <c r="A467" s="430" t="s">
        <v>359</v>
      </c>
      <c r="B467" s="239" t="s">
        <v>133</v>
      </c>
      <c r="C467" s="239">
        <v>10</v>
      </c>
      <c r="D467" s="239" t="s">
        <v>74</v>
      </c>
      <c r="E467" s="337" t="s">
        <v>831</v>
      </c>
      <c r="F467" s="241"/>
      <c r="G467" s="354">
        <f>G469+G468</f>
        <v>2056240</v>
      </c>
      <c r="H467" s="381"/>
      <c r="I467" s="354">
        <f t="shared" si="19"/>
        <v>2056240</v>
      </c>
      <c r="J467" s="354">
        <f>J469+J468</f>
        <v>2056240</v>
      </c>
      <c r="K467" s="381"/>
      <c r="L467" s="242">
        <f t="shared" si="18"/>
        <v>2056240</v>
      </c>
    </row>
    <row r="468" spans="1:12" ht="28.5" customHeight="1">
      <c r="A468" s="319" t="s">
        <v>435</v>
      </c>
      <c r="B468" s="239" t="s">
        <v>133</v>
      </c>
      <c r="C468" s="239">
        <v>10</v>
      </c>
      <c r="D468" s="239" t="s">
        <v>74</v>
      </c>
      <c r="E468" s="337" t="s">
        <v>831</v>
      </c>
      <c r="F468" s="241" t="s">
        <v>261</v>
      </c>
      <c r="G468" s="354">
        <v>8192</v>
      </c>
      <c r="H468" s="381"/>
      <c r="I468" s="354">
        <f t="shared" si="19"/>
        <v>8192</v>
      </c>
      <c r="J468" s="354">
        <v>8192</v>
      </c>
      <c r="K468" s="381"/>
      <c r="L468" s="242">
        <f t="shared" si="18"/>
        <v>8192</v>
      </c>
    </row>
    <row r="469" spans="1:12" ht="16.5" customHeight="1">
      <c r="A469" s="329" t="s">
        <v>103</v>
      </c>
      <c r="B469" s="239" t="s">
        <v>133</v>
      </c>
      <c r="C469" s="239">
        <v>10</v>
      </c>
      <c r="D469" s="239" t="s">
        <v>74</v>
      </c>
      <c r="E469" s="337" t="s">
        <v>831</v>
      </c>
      <c r="F469" s="241" t="s">
        <v>104</v>
      </c>
      <c r="G469" s="354">
        <v>2048048</v>
      </c>
      <c r="H469" s="381"/>
      <c r="I469" s="354">
        <f t="shared" si="19"/>
        <v>2048048</v>
      </c>
      <c r="J469" s="354">
        <v>2048048</v>
      </c>
      <c r="K469" s="381"/>
      <c r="L469" s="242">
        <f t="shared" si="18"/>
        <v>2048048</v>
      </c>
    </row>
    <row r="470" spans="1:12" s="234" customFormat="1" ht="33.75" customHeight="1">
      <c r="A470" s="379" t="s">
        <v>134</v>
      </c>
      <c r="B470" s="228" t="s">
        <v>135</v>
      </c>
      <c r="C470" s="228"/>
      <c r="D470" s="228"/>
      <c r="E470" s="228"/>
      <c r="F470" s="229"/>
      <c r="G470" s="353">
        <f>G478+G490+G526+G471</f>
        <v>32936576</v>
      </c>
      <c r="H470" s="380">
        <f>H478+H490+H526+H471</f>
        <v>526734</v>
      </c>
      <c r="I470" s="353">
        <f t="shared" si="19"/>
        <v>33463310</v>
      </c>
      <c r="J470" s="353">
        <f>J478+J490+J526+J471</f>
        <v>32936576</v>
      </c>
      <c r="K470" s="380">
        <f>K478+K490+K526+K471</f>
        <v>526734</v>
      </c>
      <c r="L470" s="230">
        <f t="shared" si="18"/>
        <v>33463310</v>
      </c>
    </row>
    <row r="471" spans="1:12" s="234" customFormat="1" ht="14.25" hidden="1">
      <c r="A471" s="233" t="s">
        <v>98</v>
      </c>
      <c r="B471" s="228" t="s">
        <v>135</v>
      </c>
      <c r="C471" s="228" t="s">
        <v>74</v>
      </c>
      <c r="D471" s="228"/>
      <c r="E471" s="228"/>
      <c r="F471" s="229"/>
      <c r="G471" s="353">
        <f>G472</f>
        <v>0</v>
      </c>
      <c r="H471" s="380">
        <f>H472</f>
        <v>0</v>
      </c>
      <c r="I471" s="353">
        <f t="shared" si="19"/>
        <v>0</v>
      </c>
      <c r="J471" s="353">
        <f>J472</f>
        <v>0</v>
      </c>
      <c r="K471" s="380">
        <f>K472</f>
        <v>0</v>
      </c>
      <c r="L471" s="230">
        <f t="shared" si="18"/>
        <v>0</v>
      </c>
    </row>
    <row r="472" spans="1:12" s="234" customFormat="1" ht="14.25" hidden="1">
      <c r="A472" s="233" t="s">
        <v>99</v>
      </c>
      <c r="B472" s="228" t="s">
        <v>135</v>
      </c>
      <c r="C472" s="228" t="s">
        <v>74</v>
      </c>
      <c r="D472" s="228" t="s">
        <v>100</v>
      </c>
      <c r="E472" s="228"/>
      <c r="F472" s="229"/>
      <c r="G472" s="353">
        <f>G473</f>
        <v>0</v>
      </c>
      <c r="H472" s="380"/>
      <c r="I472" s="353">
        <f t="shared" si="19"/>
        <v>0</v>
      </c>
      <c r="J472" s="353">
        <f>J473</f>
        <v>0</v>
      </c>
      <c r="K472" s="380"/>
      <c r="L472" s="230">
        <f t="shared" si="18"/>
        <v>0</v>
      </c>
    </row>
    <row r="473" spans="1:12" s="234" customFormat="1" ht="54" customHeight="1" hidden="1">
      <c r="A473" s="391" t="s">
        <v>861</v>
      </c>
      <c r="B473" s="228" t="s">
        <v>133</v>
      </c>
      <c r="C473" s="228" t="s">
        <v>74</v>
      </c>
      <c r="D473" s="228" t="s">
        <v>100</v>
      </c>
      <c r="E473" s="392" t="s">
        <v>597</v>
      </c>
      <c r="F473" s="229"/>
      <c r="G473" s="353">
        <f>G474</f>
        <v>0</v>
      </c>
      <c r="H473" s="380"/>
      <c r="I473" s="353">
        <f t="shared" si="19"/>
        <v>0</v>
      </c>
      <c r="J473" s="353">
        <f>J474</f>
        <v>0</v>
      </c>
      <c r="K473" s="380"/>
      <c r="L473" s="230">
        <f t="shared" si="18"/>
        <v>0</v>
      </c>
    </row>
    <row r="474" spans="1:12" s="234" customFormat="1" ht="75.75" customHeight="1" hidden="1">
      <c r="A474" s="284" t="s">
        <v>862</v>
      </c>
      <c r="B474" s="239" t="s">
        <v>133</v>
      </c>
      <c r="C474" s="239" t="s">
        <v>74</v>
      </c>
      <c r="D474" s="239" t="s">
        <v>100</v>
      </c>
      <c r="E474" s="302" t="s">
        <v>599</v>
      </c>
      <c r="F474" s="229"/>
      <c r="G474" s="354">
        <f>G476</f>
        <v>0</v>
      </c>
      <c r="H474" s="381"/>
      <c r="I474" s="354">
        <f t="shared" si="19"/>
        <v>0</v>
      </c>
      <c r="J474" s="354">
        <f>J476</f>
        <v>0</v>
      </c>
      <c r="K474" s="381"/>
      <c r="L474" s="242">
        <f t="shared" si="18"/>
        <v>0</v>
      </c>
    </row>
    <row r="475" spans="1:12" s="234" customFormat="1" ht="27" customHeight="1" hidden="1">
      <c r="A475" s="260" t="s">
        <v>600</v>
      </c>
      <c r="B475" s="239" t="s">
        <v>133</v>
      </c>
      <c r="C475" s="239" t="s">
        <v>74</v>
      </c>
      <c r="D475" s="239" t="s">
        <v>100</v>
      </c>
      <c r="E475" s="302" t="s">
        <v>601</v>
      </c>
      <c r="F475" s="229"/>
      <c r="G475" s="354"/>
      <c r="H475" s="381"/>
      <c r="I475" s="354">
        <f>I476</f>
        <v>0</v>
      </c>
      <c r="J475" s="354"/>
      <c r="K475" s="381"/>
      <c r="L475" s="242">
        <f>L476</f>
        <v>0</v>
      </c>
    </row>
    <row r="476" spans="1:12" ht="15.75" hidden="1">
      <c r="A476" s="303" t="s">
        <v>312</v>
      </c>
      <c r="B476" s="239" t="s">
        <v>133</v>
      </c>
      <c r="C476" s="239" t="s">
        <v>74</v>
      </c>
      <c r="D476" s="239" t="s">
        <v>100</v>
      </c>
      <c r="E476" s="302" t="s">
        <v>602</v>
      </c>
      <c r="F476" s="241"/>
      <c r="G476" s="354">
        <f>G477</f>
        <v>0</v>
      </c>
      <c r="H476" s="381"/>
      <c r="I476" s="354">
        <f>G476+H476</f>
        <v>0</v>
      </c>
      <c r="J476" s="354">
        <f>J477</f>
        <v>0</v>
      </c>
      <c r="K476" s="381"/>
      <c r="L476" s="242">
        <f aca="true" t="shared" si="20" ref="L476:L487">J476+K476</f>
        <v>0</v>
      </c>
    </row>
    <row r="477" spans="1:12" ht="28.5" customHeight="1" hidden="1">
      <c r="A477" s="319" t="s">
        <v>435</v>
      </c>
      <c r="B477" s="239" t="s">
        <v>133</v>
      </c>
      <c r="C477" s="239" t="s">
        <v>74</v>
      </c>
      <c r="D477" s="239" t="s">
        <v>100</v>
      </c>
      <c r="E477" s="302" t="s">
        <v>602</v>
      </c>
      <c r="F477" s="241" t="s">
        <v>261</v>
      </c>
      <c r="G477" s="354"/>
      <c r="H477" s="381"/>
      <c r="I477" s="354">
        <f>G477+H477</f>
        <v>0</v>
      </c>
      <c r="J477" s="354"/>
      <c r="K477" s="381"/>
      <c r="L477" s="242">
        <f t="shared" si="20"/>
        <v>0</v>
      </c>
    </row>
    <row r="478" spans="1:12" s="234" customFormat="1" ht="15" customHeight="1">
      <c r="A478" s="233" t="s">
        <v>253</v>
      </c>
      <c r="B478" s="228" t="s">
        <v>135</v>
      </c>
      <c r="C478" s="228" t="s">
        <v>228</v>
      </c>
      <c r="D478" s="228"/>
      <c r="E478" s="228"/>
      <c r="F478" s="229"/>
      <c r="G478" s="353">
        <f aca="true" t="shared" si="21" ref="G478:K480">G479</f>
        <v>14989100</v>
      </c>
      <c r="H478" s="380">
        <f t="shared" si="21"/>
        <v>59800</v>
      </c>
      <c r="I478" s="353">
        <f t="shared" si="19"/>
        <v>15048900</v>
      </c>
      <c r="J478" s="353">
        <f t="shared" si="21"/>
        <v>14989100</v>
      </c>
      <c r="K478" s="380">
        <f t="shared" si="21"/>
        <v>59800</v>
      </c>
      <c r="L478" s="230">
        <f t="shared" si="20"/>
        <v>15048900</v>
      </c>
    </row>
    <row r="479" spans="1:12" s="418" customFormat="1" ht="15.75">
      <c r="A479" s="320" t="s">
        <v>723</v>
      </c>
      <c r="B479" s="228" t="s">
        <v>135</v>
      </c>
      <c r="C479" s="228" t="s">
        <v>228</v>
      </c>
      <c r="D479" s="228" t="s">
        <v>315</v>
      </c>
      <c r="E479" s="228"/>
      <c r="F479" s="229"/>
      <c r="G479" s="353">
        <f t="shared" si="21"/>
        <v>14989100</v>
      </c>
      <c r="H479" s="380">
        <f t="shared" si="21"/>
        <v>59800</v>
      </c>
      <c r="I479" s="353">
        <f t="shared" si="19"/>
        <v>15048900</v>
      </c>
      <c r="J479" s="353">
        <f t="shared" si="21"/>
        <v>14989100</v>
      </c>
      <c r="K479" s="380">
        <f t="shared" si="21"/>
        <v>59800</v>
      </c>
      <c r="L479" s="230">
        <f t="shared" si="20"/>
        <v>15048900</v>
      </c>
    </row>
    <row r="480" spans="1:12" s="234" customFormat="1" ht="32.25" customHeight="1">
      <c r="A480" s="233" t="s">
        <v>337</v>
      </c>
      <c r="B480" s="228" t="s">
        <v>135</v>
      </c>
      <c r="C480" s="228" t="s">
        <v>228</v>
      </c>
      <c r="D480" s="228" t="s">
        <v>315</v>
      </c>
      <c r="E480" s="228" t="s">
        <v>665</v>
      </c>
      <c r="F480" s="229"/>
      <c r="G480" s="353">
        <f t="shared" si="21"/>
        <v>14989100</v>
      </c>
      <c r="H480" s="380">
        <f t="shared" si="21"/>
        <v>59800</v>
      </c>
      <c r="I480" s="353">
        <f t="shared" si="19"/>
        <v>15048900</v>
      </c>
      <c r="J480" s="353">
        <f t="shared" si="21"/>
        <v>14989100</v>
      </c>
      <c r="K480" s="380">
        <f t="shared" si="21"/>
        <v>59800</v>
      </c>
      <c r="L480" s="230">
        <f t="shared" si="20"/>
        <v>15048900</v>
      </c>
    </row>
    <row r="481" spans="1:12" ht="45" customHeight="1">
      <c r="A481" s="244" t="s">
        <v>341</v>
      </c>
      <c r="B481" s="239" t="s">
        <v>135</v>
      </c>
      <c r="C481" s="239" t="s">
        <v>228</v>
      </c>
      <c r="D481" s="239" t="s">
        <v>315</v>
      </c>
      <c r="E481" s="239" t="s">
        <v>724</v>
      </c>
      <c r="F481" s="241"/>
      <c r="G481" s="354">
        <f>G482</f>
        <v>14989100</v>
      </c>
      <c r="H481" s="381">
        <f>H482</f>
        <v>59800</v>
      </c>
      <c r="I481" s="354">
        <f t="shared" si="19"/>
        <v>15048900</v>
      </c>
      <c r="J481" s="354">
        <f>J482</f>
        <v>14989100</v>
      </c>
      <c r="K481" s="381">
        <f>K482</f>
        <v>59800</v>
      </c>
      <c r="L481" s="242">
        <f t="shared" si="20"/>
        <v>15048900</v>
      </c>
    </row>
    <row r="482" spans="1:12" s="234" customFormat="1" ht="26.25" customHeight="1">
      <c r="A482" s="260" t="s">
        <v>728</v>
      </c>
      <c r="B482" s="228" t="s">
        <v>135</v>
      </c>
      <c r="C482" s="228" t="s">
        <v>228</v>
      </c>
      <c r="D482" s="228" t="s">
        <v>315</v>
      </c>
      <c r="E482" s="228" t="s">
        <v>729</v>
      </c>
      <c r="F482" s="229"/>
      <c r="G482" s="353">
        <f>G483</f>
        <v>14989100</v>
      </c>
      <c r="H482" s="380">
        <f>H483</f>
        <v>59800</v>
      </c>
      <c r="I482" s="353">
        <f t="shared" si="19"/>
        <v>15048900</v>
      </c>
      <c r="J482" s="353">
        <f>J483</f>
        <v>14989100</v>
      </c>
      <c r="K482" s="380">
        <f>K483</f>
        <v>59800</v>
      </c>
      <c r="L482" s="230">
        <f t="shared" si="20"/>
        <v>15048900</v>
      </c>
    </row>
    <row r="483" spans="1:12" ht="29.25" customHeight="1">
      <c r="A483" s="247" t="s">
        <v>334</v>
      </c>
      <c r="B483" s="239" t="s">
        <v>135</v>
      </c>
      <c r="C483" s="239" t="s">
        <v>228</v>
      </c>
      <c r="D483" s="239" t="s">
        <v>315</v>
      </c>
      <c r="E483" s="239" t="s">
        <v>730</v>
      </c>
      <c r="F483" s="241"/>
      <c r="G483" s="354">
        <f>G484+G485+G486</f>
        <v>14989100</v>
      </c>
      <c r="H483" s="381">
        <f>H484+H485+H486</f>
        <v>59800</v>
      </c>
      <c r="I483" s="354">
        <f t="shared" si="19"/>
        <v>15048900</v>
      </c>
      <c r="J483" s="354">
        <f>J484+J485+J486</f>
        <v>14989100</v>
      </c>
      <c r="K483" s="381">
        <f>K484+K485+K486</f>
        <v>59800</v>
      </c>
      <c r="L483" s="242">
        <f t="shared" si="20"/>
        <v>15048900</v>
      </c>
    </row>
    <row r="484" spans="1:12" ht="41.25" customHeight="1">
      <c r="A484" s="244" t="s">
        <v>311</v>
      </c>
      <c r="B484" s="239" t="s">
        <v>135</v>
      </c>
      <c r="C484" s="239" t="s">
        <v>228</v>
      </c>
      <c r="D484" s="239" t="s">
        <v>315</v>
      </c>
      <c r="E484" s="239" t="s">
        <v>730</v>
      </c>
      <c r="F484" s="241" t="s">
        <v>75</v>
      </c>
      <c r="G484" s="354">
        <f>11113100+3356200</f>
        <v>14469300</v>
      </c>
      <c r="H484" s="381"/>
      <c r="I484" s="354">
        <f t="shared" si="19"/>
        <v>14469300</v>
      </c>
      <c r="J484" s="354">
        <f>11113100+3356200</f>
        <v>14469300</v>
      </c>
      <c r="K484" s="381"/>
      <c r="L484" s="242">
        <f t="shared" si="20"/>
        <v>14469300</v>
      </c>
    </row>
    <row r="485" spans="1:12" ht="27" customHeight="1">
      <c r="A485" s="244" t="s">
        <v>435</v>
      </c>
      <c r="B485" s="239" t="s">
        <v>135</v>
      </c>
      <c r="C485" s="239" t="s">
        <v>228</v>
      </c>
      <c r="D485" s="239" t="s">
        <v>315</v>
      </c>
      <c r="E485" s="239" t="s">
        <v>730</v>
      </c>
      <c r="F485" s="241" t="s">
        <v>261</v>
      </c>
      <c r="G485" s="354">
        <f>25000+380200+30000+25000</f>
        <v>460200</v>
      </c>
      <c r="H485" s="381">
        <v>59800</v>
      </c>
      <c r="I485" s="354">
        <f t="shared" si="19"/>
        <v>520000</v>
      </c>
      <c r="J485" s="354">
        <f>25000+380200+30000+25000</f>
        <v>460200</v>
      </c>
      <c r="K485" s="381">
        <v>59800</v>
      </c>
      <c r="L485" s="242">
        <f t="shared" si="20"/>
        <v>520000</v>
      </c>
    </row>
    <row r="486" spans="1:12" ht="15" customHeight="1">
      <c r="A486" s="247" t="s">
        <v>76</v>
      </c>
      <c r="B486" s="239" t="s">
        <v>135</v>
      </c>
      <c r="C486" s="239" t="s">
        <v>228</v>
      </c>
      <c r="D486" s="239" t="s">
        <v>315</v>
      </c>
      <c r="E486" s="239" t="s">
        <v>730</v>
      </c>
      <c r="F486" s="241" t="s">
        <v>73</v>
      </c>
      <c r="G486" s="354">
        <f>59600</f>
        <v>59600</v>
      </c>
      <c r="H486" s="381"/>
      <c r="I486" s="354">
        <f t="shared" si="19"/>
        <v>59600</v>
      </c>
      <c r="J486" s="354">
        <f>59600</f>
        <v>59600</v>
      </c>
      <c r="K486" s="381"/>
      <c r="L486" s="242">
        <f t="shared" si="20"/>
        <v>59600</v>
      </c>
    </row>
    <row r="487" spans="1:12" ht="15" customHeight="1" hidden="1">
      <c r="A487" s="247" t="s">
        <v>346</v>
      </c>
      <c r="B487" s="239" t="s">
        <v>135</v>
      </c>
      <c r="C487" s="239" t="s">
        <v>228</v>
      </c>
      <c r="D487" s="239" t="s">
        <v>262</v>
      </c>
      <c r="E487" s="239" t="s">
        <v>863</v>
      </c>
      <c r="F487" s="241"/>
      <c r="G487" s="354">
        <f>G489+G488</f>
        <v>0</v>
      </c>
      <c r="H487" s="381">
        <f>H489+H488</f>
        <v>0</v>
      </c>
      <c r="I487" s="354">
        <f t="shared" si="19"/>
        <v>0</v>
      </c>
      <c r="J487" s="354">
        <f>J489+J488</f>
        <v>0</v>
      </c>
      <c r="K487" s="381">
        <f>K489+K488</f>
        <v>0</v>
      </c>
      <c r="L487" s="242">
        <f t="shared" si="20"/>
        <v>0</v>
      </c>
    </row>
    <row r="488" spans="1:12" ht="39.75" customHeight="1" hidden="1">
      <c r="A488" s="244" t="s">
        <v>311</v>
      </c>
      <c r="B488" s="239" t="s">
        <v>135</v>
      </c>
      <c r="C488" s="239" t="s">
        <v>228</v>
      </c>
      <c r="D488" s="239" t="s">
        <v>262</v>
      </c>
      <c r="E488" s="239" t="s">
        <v>863</v>
      </c>
      <c r="F488" s="241" t="s">
        <v>75</v>
      </c>
      <c r="G488" s="354"/>
      <c r="H488" s="381"/>
      <c r="I488" s="354"/>
      <c r="J488" s="354"/>
      <c r="K488" s="381"/>
      <c r="L488" s="242"/>
    </row>
    <row r="489" spans="1:12" ht="15" customHeight="1" hidden="1">
      <c r="A489" s="244" t="s">
        <v>310</v>
      </c>
      <c r="B489" s="239" t="s">
        <v>135</v>
      </c>
      <c r="C489" s="239" t="s">
        <v>228</v>
      </c>
      <c r="D489" s="239" t="s">
        <v>262</v>
      </c>
      <c r="E489" s="239" t="s">
        <v>863</v>
      </c>
      <c r="F489" s="241" t="s">
        <v>261</v>
      </c>
      <c r="G489" s="354"/>
      <c r="H489" s="381"/>
      <c r="I489" s="354">
        <f t="shared" si="19"/>
        <v>0</v>
      </c>
      <c r="J489" s="354"/>
      <c r="K489" s="381"/>
      <c r="L489" s="242">
        <f aca="true" t="shared" si="22" ref="L489:L538">J489+K489</f>
        <v>0</v>
      </c>
    </row>
    <row r="490" spans="1:12" s="234" customFormat="1" ht="15.75" customHeight="1">
      <c r="A490" s="233" t="s">
        <v>107</v>
      </c>
      <c r="B490" s="228" t="s">
        <v>135</v>
      </c>
      <c r="C490" s="228" t="s">
        <v>72</v>
      </c>
      <c r="D490" s="228"/>
      <c r="E490" s="228"/>
      <c r="F490" s="229"/>
      <c r="G490" s="353">
        <f>G491+G515</f>
        <v>16106676</v>
      </c>
      <c r="H490" s="380">
        <f>H491+H515</f>
        <v>466934</v>
      </c>
      <c r="I490" s="353">
        <f t="shared" si="19"/>
        <v>16573610</v>
      </c>
      <c r="J490" s="353">
        <f>J491+J515</f>
        <v>16106676</v>
      </c>
      <c r="K490" s="380">
        <f>K491+K515</f>
        <v>466934</v>
      </c>
      <c r="L490" s="230">
        <f t="shared" si="22"/>
        <v>16573610</v>
      </c>
    </row>
    <row r="491" spans="1:12" s="234" customFormat="1" ht="14.25">
      <c r="A491" s="233" t="s">
        <v>109</v>
      </c>
      <c r="B491" s="228" t="s">
        <v>135</v>
      </c>
      <c r="C491" s="228" t="s">
        <v>72</v>
      </c>
      <c r="D491" s="228" t="s">
        <v>34</v>
      </c>
      <c r="E491" s="228"/>
      <c r="F491" s="229"/>
      <c r="G491" s="353">
        <f>G492</f>
        <v>14959300</v>
      </c>
      <c r="H491" s="380">
        <f>H492</f>
        <v>466934</v>
      </c>
      <c r="I491" s="353">
        <f t="shared" si="19"/>
        <v>15426234</v>
      </c>
      <c r="J491" s="353">
        <f>J492</f>
        <v>14959300</v>
      </c>
      <c r="K491" s="380">
        <f>K492</f>
        <v>466934</v>
      </c>
      <c r="L491" s="230">
        <f t="shared" si="22"/>
        <v>15426234</v>
      </c>
    </row>
    <row r="492" spans="1:12" s="234" customFormat="1" ht="31.5" customHeight="1">
      <c r="A492" s="233" t="s">
        <v>342</v>
      </c>
      <c r="B492" s="228" t="s">
        <v>135</v>
      </c>
      <c r="C492" s="228" t="s">
        <v>72</v>
      </c>
      <c r="D492" s="228" t="s">
        <v>34</v>
      </c>
      <c r="E492" s="228" t="s">
        <v>765</v>
      </c>
      <c r="F492" s="229"/>
      <c r="G492" s="353">
        <f>G493+G507</f>
        <v>14959300</v>
      </c>
      <c r="H492" s="380">
        <f>H493+H507</f>
        <v>466934</v>
      </c>
      <c r="I492" s="353">
        <f t="shared" si="19"/>
        <v>15426234</v>
      </c>
      <c r="J492" s="353">
        <f>J493+J507</f>
        <v>14959300</v>
      </c>
      <c r="K492" s="380">
        <f>K493+K507</f>
        <v>466934</v>
      </c>
      <c r="L492" s="230">
        <f t="shared" si="22"/>
        <v>15426234</v>
      </c>
    </row>
    <row r="493" spans="1:12" ht="45.75" customHeight="1">
      <c r="A493" s="238" t="s">
        <v>343</v>
      </c>
      <c r="B493" s="239" t="s">
        <v>135</v>
      </c>
      <c r="C493" s="239" t="s">
        <v>108</v>
      </c>
      <c r="D493" s="239" t="s">
        <v>34</v>
      </c>
      <c r="E493" s="239" t="s">
        <v>766</v>
      </c>
      <c r="F493" s="241"/>
      <c r="G493" s="354">
        <f>G494</f>
        <v>11568900</v>
      </c>
      <c r="H493" s="381">
        <f>H494</f>
        <v>466934</v>
      </c>
      <c r="I493" s="354">
        <f t="shared" si="19"/>
        <v>12035834</v>
      </c>
      <c r="J493" s="354">
        <f>J494</f>
        <v>11568900</v>
      </c>
      <c r="K493" s="381">
        <f>K494</f>
        <v>466934</v>
      </c>
      <c r="L493" s="242">
        <f t="shared" si="22"/>
        <v>12035834</v>
      </c>
    </row>
    <row r="494" spans="1:12" s="234" customFormat="1" ht="47.25" customHeight="1">
      <c r="A494" s="258" t="s">
        <v>767</v>
      </c>
      <c r="B494" s="228" t="s">
        <v>135</v>
      </c>
      <c r="C494" s="228" t="s">
        <v>108</v>
      </c>
      <c r="D494" s="228" t="s">
        <v>34</v>
      </c>
      <c r="E494" s="228" t="s">
        <v>768</v>
      </c>
      <c r="F494" s="229"/>
      <c r="G494" s="353">
        <f>G495+G499+G503+G505+G497</f>
        <v>11568900</v>
      </c>
      <c r="H494" s="380">
        <f>H495+H499+H503+H505+H497</f>
        <v>466934</v>
      </c>
      <c r="I494" s="353">
        <f>G494+H494</f>
        <v>12035834</v>
      </c>
      <c r="J494" s="353">
        <f>J495+J499+J503+J505+J497</f>
        <v>11568900</v>
      </c>
      <c r="K494" s="380">
        <f>K495+K499+K503+K505+K497</f>
        <v>466934</v>
      </c>
      <c r="L494" s="230">
        <f t="shared" si="22"/>
        <v>12035834</v>
      </c>
    </row>
    <row r="495" spans="1:12" ht="15" hidden="1">
      <c r="A495" s="247" t="s">
        <v>769</v>
      </c>
      <c r="B495" s="239" t="s">
        <v>135</v>
      </c>
      <c r="C495" s="239" t="s">
        <v>108</v>
      </c>
      <c r="D495" s="239" t="s">
        <v>34</v>
      </c>
      <c r="E495" s="239" t="s">
        <v>770</v>
      </c>
      <c r="F495" s="241"/>
      <c r="G495" s="354">
        <f>G496</f>
        <v>0</v>
      </c>
      <c r="H495" s="381"/>
      <c r="I495" s="354">
        <f>G495+H495</f>
        <v>0</v>
      </c>
      <c r="J495" s="354">
        <f>J496</f>
        <v>0</v>
      </c>
      <c r="K495" s="381"/>
      <c r="L495" s="242">
        <f t="shared" si="22"/>
        <v>0</v>
      </c>
    </row>
    <row r="496" spans="1:12" ht="24.75" hidden="1">
      <c r="A496" s="319" t="s">
        <v>435</v>
      </c>
      <c r="B496" s="239" t="s">
        <v>135</v>
      </c>
      <c r="C496" s="239" t="s">
        <v>108</v>
      </c>
      <c r="D496" s="239" t="s">
        <v>34</v>
      </c>
      <c r="E496" s="239" t="s">
        <v>770</v>
      </c>
      <c r="F496" s="241" t="s">
        <v>261</v>
      </c>
      <c r="G496" s="354"/>
      <c r="H496" s="381"/>
      <c r="I496" s="354">
        <f>G496+H496</f>
        <v>0</v>
      </c>
      <c r="J496" s="354"/>
      <c r="K496" s="381"/>
      <c r="L496" s="242">
        <f t="shared" si="22"/>
        <v>0</v>
      </c>
    </row>
    <row r="497" spans="1:12" ht="26.25" hidden="1">
      <c r="A497" s="265" t="s">
        <v>771</v>
      </c>
      <c r="B497" s="239" t="s">
        <v>135</v>
      </c>
      <c r="C497" s="239" t="s">
        <v>108</v>
      </c>
      <c r="D497" s="239" t="s">
        <v>34</v>
      </c>
      <c r="E497" s="239" t="s">
        <v>772</v>
      </c>
      <c r="F497" s="241"/>
      <c r="G497" s="354">
        <f>G498</f>
        <v>0</v>
      </c>
      <c r="H497" s="381"/>
      <c r="I497" s="354">
        <f>G497+H497</f>
        <v>0</v>
      </c>
      <c r="J497" s="354">
        <f>J498</f>
        <v>0</v>
      </c>
      <c r="K497" s="381"/>
      <c r="L497" s="242">
        <f t="shared" si="22"/>
        <v>0</v>
      </c>
    </row>
    <row r="498" spans="1:12" ht="26.25" hidden="1">
      <c r="A498" s="244" t="s">
        <v>435</v>
      </c>
      <c r="B498" s="239" t="s">
        <v>135</v>
      </c>
      <c r="C498" s="239" t="s">
        <v>108</v>
      </c>
      <c r="D498" s="239" t="s">
        <v>34</v>
      </c>
      <c r="E498" s="239" t="s">
        <v>772</v>
      </c>
      <c r="F498" s="241" t="s">
        <v>261</v>
      </c>
      <c r="G498" s="354"/>
      <c r="H498" s="381"/>
      <c r="I498" s="354">
        <f>G498+H498</f>
        <v>0</v>
      </c>
      <c r="J498" s="354"/>
      <c r="K498" s="381"/>
      <c r="L498" s="242">
        <f t="shared" si="22"/>
        <v>0</v>
      </c>
    </row>
    <row r="499" spans="1:12" ht="26.25">
      <c r="A499" s="238" t="s">
        <v>334</v>
      </c>
      <c r="B499" s="239" t="s">
        <v>135</v>
      </c>
      <c r="C499" s="239" t="s">
        <v>108</v>
      </c>
      <c r="D499" s="239" t="s">
        <v>34</v>
      </c>
      <c r="E499" s="239" t="s">
        <v>773</v>
      </c>
      <c r="F499" s="241"/>
      <c r="G499" s="354">
        <f>G500+G501+G502</f>
        <v>11518900</v>
      </c>
      <c r="H499" s="381">
        <f>H500+H501+H502</f>
        <v>466934</v>
      </c>
      <c r="I499" s="354">
        <f t="shared" si="19"/>
        <v>11985834</v>
      </c>
      <c r="J499" s="354">
        <f>J500+J501+J502</f>
        <v>11518900</v>
      </c>
      <c r="K499" s="381">
        <f>K500+K501+K502</f>
        <v>466934</v>
      </c>
      <c r="L499" s="242">
        <f t="shared" si="22"/>
        <v>11985834</v>
      </c>
    </row>
    <row r="500" spans="1:12" ht="42.75" customHeight="1">
      <c r="A500" s="244" t="s">
        <v>311</v>
      </c>
      <c r="B500" s="239" t="s">
        <v>135</v>
      </c>
      <c r="C500" s="239" t="s">
        <v>108</v>
      </c>
      <c r="D500" s="239" t="s">
        <v>34</v>
      </c>
      <c r="E500" s="239" t="s">
        <v>773</v>
      </c>
      <c r="F500" s="241" t="s">
        <v>75</v>
      </c>
      <c r="G500" s="354">
        <f>6679000+2017000</f>
        <v>8696000</v>
      </c>
      <c r="H500" s="381"/>
      <c r="I500" s="354">
        <f t="shared" si="19"/>
        <v>8696000</v>
      </c>
      <c r="J500" s="354">
        <f>6679000+2017000</f>
        <v>8696000</v>
      </c>
      <c r="K500" s="381"/>
      <c r="L500" s="242">
        <f t="shared" si="22"/>
        <v>8696000</v>
      </c>
    </row>
    <row r="501" spans="1:12" ht="26.25" customHeight="1">
      <c r="A501" s="244" t="s">
        <v>435</v>
      </c>
      <c r="B501" s="239" t="s">
        <v>135</v>
      </c>
      <c r="C501" s="239" t="s">
        <v>108</v>
      </c>
      <c r="D501" s="239" t="s">
        <v>34</v>
      </c>
      <c r="E501" s="239" t="s">
        <v>773</v>
      </c>
      <c r="F501" s="241" t="s">
        <v>261</v>
      </c>
      <c r="G501" s="354">
        <f>6000+10000+966100+75000+2000+1651400</f>
        <v>2710500</v>
      </c>
      <c r="H501" s="381">
        <f>290200+176734</f>
        <v>466934</v>
      </c>
      <c r="I501" s="354">
        <f t="shared" si="19"/>
        <v>3177434</v>
      </c>
      <c r="J501" s="354">
        <f>6000+10000+966100+75000+2000+1651400</f>
        <v>2710500</v>
      </c>
      <c r="K501" s="381">
        <f>290200+176734</f>
        <v>466934</v>
      </c>
      <c r="L501" s="242">
        <f t="shared" si="22"/>
        <v>3177434</v>
      </c>
    </row>
    <row r="502" spans="1:12" ht="21.75" customHeight="1">
      <c r="A502" s="296" t="s">
        <v>76</v>
      </c>
      <c r="B502" s="239" t="s">
        <v>135</v>
      </c>
      <c r="C502" s="239" t="s">
        <v>108</v>
      </c>
      <c r="D502" s="239" t="s">
        <v>34</v>
      </c>
      <c r="E502" s="239" t="s">
        <v>773</v>
      </c>
      <c r="F502" s="241" t="s">
        <v>73</v>
      </c>
      <c r="G502" s="354">
        <v>112400</v>
      </c>
      <c r="H502" s="381"/>
      <c r="I502" s="354">
        <f>G502+H502</f>
        <v>112400</v>
      </c>
      <c r="J502" s="354">
        <v>112400</v>
      </c>
      <c r="K502" s="381"/>
      <c r="L502" s="242">
        <f t="shared" si="22"/>
        <v>112400</v>
      </c>
    </row>
    <row r="503" spans="1:12" ht="15">
      <c r="A503" s="296" t="s">
        <v>349</v>
      </c>
      <c r="B503" s="239" t="s">
        <v>135</v>
      </c>
      <c r="C503" s="239" t="s">
        <v>108</v>
      </c>
      <c r="D503" s="239" t="s">
        <v>34</v>
      </c>
      <c r="E503" s="275" t="s">
        <v>776</v>
      </c>
      <c r="F503" s="241"/>
      <c r="G503" s="354">
        <f>G504</f>
        <v>50000</v>
      </c>
      <c r="H503" s="381">
        <f>H504</f>
        <v>0</v>
      </c>
      <c r="I503" s="354">
        <f>G503+H503</f>
        <v>50000</v>
      </c>
      <c r="J503" s="354">
        <f>J504</f>
        <v>50000</v>
      </c>
      <c r="K503" s="381">
        <f>K504</f>
        <v>0</v>
      </c>
      <c r="L503" s="242">
        <f t="shared" si="22"/>
        <v>50000</v>
      </c>
    </row>
    <row r="504" spans="1:12" ht="24" customHeight="1">
      <c r="A504" s="319" t="s">
        <v>435</v>
      </c>
      <c r="B504" s="239" t="s">
        <v>135</v>
      </c>
      <c r="C504" s="239" t="s">
        <v>108</v>
      </c>
      <c r="D504" s="239" t="s">
        <v>34</v>
      </c>
      <c r="E504" s="275" t="s">
        <v>776</v>
      </c>
      <c r="F504" s="241" t="s">
        <v>261</v>
      </c>
      <c r="G504" s="354">
        <v>50000</v>
      </c>
      <c r="H504" s="381"/>
      <c r="I504" s="354">
        <f t="shared" si="19"/>
        <v>50000</v>
      </c>
      <c r="J504" s="354">
        <v>50000</v>
      </c>
      <c r="K504" s="381"/>
      <c r="L504" s="242">
        <f t="shared" si="22"/>
        <v>50000</v>
      </c>
    </row>
    <row r="505" spans="1:12" ht="25.5" customHeight="1" hidden="1">
      <c r="A505" s="265" t="s">
        <v>774</v>
      </c>
      <c r="B505" s="239" t="s">
        <v>135</v>
      </c>
      <c r="C505" s="239" t="s">
        <v>108</v>
      </c>
      <c r="D505" s="239" t="s">
        <v>34</v>
      </c>
      <c r="E505" s="239" t="s">
        <v>775</v>
      </c>
      <c r="F505" s="241"/>
      <c r="G505" s="354">
        <f>G506</f>
        <v>0</v>
      </c>
      <c r="H505" s="381"/>
      <c r="I505" s="354">
        <f t="shared" si="19"/>
        <v>0</v>
      </c>
      <c r="J505" s="354">
        <f>J506</f>
        <v>0</v>
      </c>
      <c r="K505" s="381"/>
      <c r="L505" s="242">
        <f t="shared" si="22"/>
        <v>0</v>
      </c>
    </row>
    <row r="506" spans="1:12" ht="25.5" customHeight="1" hidden="1">
      <c r="A506" s="244" t="s">
        <v>435</v>
      </c>
      <c r="B506" s="239" t="s">
        <v>135</v>
      </c>
      <c r="C506" s="239" t="s">
        <v>108</v>
      </c>
      <c r="D506" s="239" t="s">
        <v>34</v>
      </c>
      <c r="E506" s="239" t="s">
        <v>775</v>
      </c>
      <c r="F506" s="241" t="s">
        <v>261</v>
      </c>
      <c r="G506" s="354"/>
      <c r="H506" s="381"/>
      <c r="I506" s="354">
        <f t="shared" si="19"/>
        <v>0</v>
      </c>
      <c r="J506" s="354"/>
      <c r="K506" s="381"/>
      <c r="L506" s="242">
        <f t="shared" si="22"/>
        <v>0</v>
      </c>
    </row>
    <row r="507" spans="1:12" ht="38.25" customHeight="1">
      <c r="A507" s="238" t="s">
        <v>347</v>
      </c>
      <c r="B507" s="239" t="s">
        <v>135</v>
      </c>
      <c r="C507" s="239" t="s">
        <v>108</v>
      </c>
      <c r="D507" s="239" t="s">
        <v>34</v>
      </c>
      <c r="E507" s="275" t="s">
        <v>777</v>
      </c>
      <c r="F507" s="241"/>
      <c r="G507" s="354">
        <f>G508</f>
        <v>3390400</v>
      </c>
      <c r="H507" s="381">
        <f>H509+H513</f>
        <v>0</v>
      </c>
      <c r="I507" s="354">
        <f t="shared" si="19"/>
        <v>3390400</v>
      </c>
      <c r="J507" s="354">
        <f>J508</f>
        <v>3390400</v>
      </c>
      <c r="K507" s="381">
        <f>K509+K513</f>
        <v>0</v>
      </c>
      <c r="L507" s="242">
        <f t="shared" si="22"/>
        <v>3390400</v>
      </c>
    </row>
    <row r="508" spans="1:12" s="234" customFormat="1" ht="28.5" customHeight="1">
      <c r="A508" s="260" t="s">
        <v>778</v>
      </c>
      <c r="B508" s="228" t="s">
        <v>135</v>
      </c>
      <c r="C508" s="228" t="s">
        <v>108</v>
      </c>
      <c r="D508" s="228" t="s">
        <v>34</v>
      </c>
      <c r="E508" s="287" t="s">
        <v>779</v>
      </c>
      <c r="F508" s="229"/>
      <c r="G508" s="353">
        <f>G509+G513</f>
        <v>3390400</v>
      </c>
      <c r="H508" s="380"/>
      <c r="I508" s="353">
        <f t="shared" si="19"/>
        <v>3390400</v>
      </c>
      <c r="J508" s="353">
        <f>J509+J513</f>
        <v>3390400</v>
      </c>
      <c r="K508" s="380"/>
      <c r="L508" s="230">
        <f t="shared" si="22"/>
        <v>3390400</v>
      </c>
    </row>
    <row r="509" spans="1:12" ht="26.25">
      <c r="A509" s="238" t="s">
        <v>334</v>
      </c>
      <c r="B509" s="239" t="s">
        <v>135</v>
      </c>
      <c r="C509" s="239" t="s">
        <v>108</v>
      </c>
      <c r="D509" s="239" t="s">
        <v>34</v>
      </c>
      <c r="E509" s="275" t="s">
        <v>780</v>
      </c>
      <c r="F509" s="241"/>
      <c r="G509" s="354">
        <f>G510+G511+G512</f>
        <v>3370400</v>
      </c>
      <c r="H509" s="381">
        <f>H510+H511+H512</f>
        <v>0</v>
      </c>
      <c r="I509" s="354">
        <f t="shared" si="19"/>
        <v>3370400</v>
      </c>
      <c r="J509" s="354">
        <f>J510+J511+J512</f>
        <v>3370400</v>
      </c>
      <c r="K509" s="381">
        <f>K510+K511+K512</f>
        <v>0</v>
      </c>
      <c r="L509" s="242">
        <f t="shared" si="22"/>
        <v>3370400</v>
      </c>
    </row>
    <row r="510" spans="1:12" ht="40.5" customHeight="1">
      <c r="A510" s="244" t="s">
        <v>311</v>
      </c>
      <c r="B510" s="239" t="s">
        <v>135</v>
      </c>
      <c r="C510" s="239" t="s">
        <v>108</v>
      </c>
      <c r="D510" s="239" t="s">
        <v>34</v>
      </c>
      <c r="E510" s="275" t="s">
        <v>780</v>
      </c>
      <c r="F510" s="241" t="s">
        <v>75</v>
      </c>
      <c r="G510" s="354">
        <f>2458800+743000</f>
        <v>3201800</v>
      </c>
      <c r="H510" s="381"/>
      <c r="I510" s="354">
        <f t="shared" si="19"/>
        <v>3201800</v>
      </c>
      <c r="J510" s="354">
        <f>2458800+743000</f>
        <v>3201800</v>
      </c>
      <c r="K510" s="381"/>
      <c r="L510" s="242">
        <f t="shared" si="22"/>
        <v>3201800</v>
      </c>
    </row>
    <row r="511" spans="1:12" ht="27" customHeight="1">
      <c r="A511" s="319" t="s">
        <v>435</v>
      </c>
      <c r="B511" s="239" t="s">
        <v>135</v>
      </c>
      <c r="C511" s="239" t="s">
        <v>108</v>
      </c>
      <c r="D511" s="239" t="s">
        <v>34</v>
      </c>
      <c r="E511" s="275" t="s">
        <v>780</v>
      </c>
      <c r="F511" s="241" t="s">
        <v>261</v>
      </c>
      <c r="G511" s="354">
        <f>8000+4400+3000+31000+97200</f>
        <v>143600</v>
      </c>
      <c r="H511" s="381"/>
      <c r="I511" s="354">
        <f t="shared" si="19"/>
        <v>143600</v>
      </c>
      <c r="J511" s="354">
        <f>8000+4400+3000+31000+97200</f>
        <v>143600</v>
      </c>
      <c r="K511" s="381"/>
      <c r="L511" s="242">
        <f t="shared" si="22"/>
        <v>143600</v>
      </c>
    </row>
    <row r="512" spans="1:12" ht="15">
      <c r="A512" s="296" t="s">
        <v>76</v>
      </c>
      <c r="B512" s="239" t="s">
        <v>135</v>
      </c>
      <c r="C512" s="239" t="s">
        <v>108</v>
      </c>
      <c r="D512" s="239" t="s">
        <v>34</v>
      </c>
      <c r="E512" s="275" t="s">
        <v>780</v>
      </c>
      <c r="F512" s="241" t="s">
        <v>73</v>
      </c>
      <c r="G512" s="354">
        <f>25000</f>
        <v>25000</v>
      </c>
      <c r="H512" s="381"/>
      <c r="I512" s="354">
        <f t="shared" si="19"/>
        <v>25000</v>
      </c>
      <c r="J512" s="354">
        <f>25000</f>
        <v>25000</v>
      </c>
      <c r="K512" s="381"/>
      <c r="L512" s="242">
        <f t="shared" si="22"/>
        <v>25000</v>
      </c>
    </row>
    <row r="513" spans="1:12" ht="15">
      <c r="A513" s="296" t="s">
        <v>348</v>
      </c>
      <c r="B513" s="239" t="s">
        <v>135</v>
      </c>
      <c r="C513" s="239" t="s">
        <v>108</v>
      </c>
      <c r="D513" s="239" t="s">
        <v>34</v>
      </c>
      <c r="E513" s="275" t="s">
        <v>781</v>
      </c>
      <c r="F513" s="241"/>
      <c r="G513" s="354">
        <f>G514</f>
        <v>20000</v>
      </c>
      <c r="H513" s="381">
        <f>H514</f>
        <v>0</v>
      </c>
      <c r="I513" s="354">
        <f aca="true" t="shared" si="23" ref="I513:I538">G513+H513</f>
        <v>20000</v>
      </c>
      <c r="J513" s="354">
        <f>J514</f>
        <v>20000</v>
      </c>
      <c r="K513" s="381">
        <f>K514</f>
        <v>0</v>
      </c>
      <c r="L513" s="242">
        <f t="shared" si="22"/>
        <v>20000</v>
      </c>
    </row>
    <row r="514" spans="1:12" ht="18" customHeight="1">
      <c r="A514" s="244" t="s">
        <v>310</v>
      </c>
      <c r="B514" s="239" t="s">
        <v>135</v>
      </c>
      <c r="C514" s="239" t="s">
        <v>108</v>
      </c>
      <c r="D514" s="239" t="s">
        <v>34</v>
      </c>
      <c r="E514" s="275" t="s">
        <v>781</v>
      </c>
      <c r="F514" s="241" t="s">
        <v>261</v>
      </c>
      <c r="G514" s="354">
        <v>20000</v>
      </c>
      <c r="H514" s="381"/>
      <c r="I514" s="354">
        <f t="shared" si="23"/>
        <v>20000</v>
      </c>
      <c r="J514" s="354">
        <v>20000</v>
      </c>
      <c r="K514" s="381"/>
      <c r="L514" s="242">
        <f t="shared" si="22"/>
        <v>20000</v>
      </c>
    </row>
    <row r="515" spans="1:12" s="234" customFormat="1" ht="14.25">
      <c r="A515" s="233" t="s">
        <v>110</v>
      </c>
      <c r="B515" s="228" t="s">
        <v>135</v>
      </c>
      <c r="C515" s="228" t="s">
        <v>72</v>
      </c>
      <c r="D515" s="228" t="s">
        <v>74</v>
      </c>
      <c r="E515" s="228"/>
      <c r="F515" s="229"/>
      <c r="G515" s="353">
        <f>G516</f>
        <v>1147376</v>
      </c>
      <c r="H515" s="380"/>
      <c r="I515" s="353">
        <f t="shared" si="23"/>
        <v>1147376</v>
      </c>
      <c r="J515" s="353">
        <f>J516</f>
        <v>1147376</v>
      </c>
      <c r="K515" s="380"/>
      <c r="L515" s="230">
        <f t="shared" si="22"/>
        <v>1147376</v>
      </c>
    </row>
    <row r="516" spans="1:12" s="234" customFormat="1" ht="31.5" customHeight="1">
      <c r="A516" s="233" t="s">
        <v>342</v>
      </c>
      <c r="B516" s="228" t="s">
        <v>135</v>
      </c>
      <c r="C516" s="228" t="s">
        <v>72</v>
      </c>
      <c r="D516" s="228" t="s">
        <v>74</v>
      </c>
      <c r="E516" s="228" t="s">
        <v>765</v>
      </c>
      <c r="F516" s="229"/>
      <c r="G516" s="353">
        <f>G517</f>
        <v>1147376</v>
      </c>
      <c r="H516" s="380"/>
      <c r="I516" s="353">
        <f t="shared" si="23"/>
        <v>1147376</v>
      </c>
      <c r="J516" s="353">
        <f>J517</f>
        <v>1147376</v>
      </c>
      <c r="K516" s="380"/>
      <c r="L516" s="230">
        <f t="shared" si="22"/>
        <v>1147376</v>
      </c>
    </row>
    <row r="517" spans="1:12" ht="58.5" customHeight="1">
      <c r="A517" s="238" t="s">
        <v>786</v>
      </c>
      <c r="B517" s="239" t="s">
        <v>135</v>
      </c>
      <c r="C517" s="239" t="s">
        <v>72</v>
      </c>
      <c r="D517" s="239" t="s">
        <v>74</v>
      </c>
      <c r="E517" s="239" t="s">
        <v>787</v>
      </c>
      <c r="F517" s="241"/>
      <c r="G517" s="354">
        <f>G518+G523</f>
        <v>1147376</v>
      </c>
      <c r="H517" s="381"/>
      <c r="I517" s="354">
        <f t="shared" si="23"/>
        <v>1147376</v>
      </c>
      <c r="J517" s="354">
        <f>J518+J523</f>
        <v>1147376</v>
      </c>
      <c r="K517" s="381"/>
      <c r="L517" s="242">
        <f t="shared" si="22"/>
        <v>1147376</v>
      </c>
    </row>
    <row r="518" spans="1:12" s="234" customFormat="1" ht="32.25" customHeight="1">
      <c r="A518" s="324" t="s">
        <v>788</v>
      </c>
      <c r="B518" s="228" t="s">
        <v>135</v>
      </c>
      <c r="C518" s="228" t="s">
        <v>72</v>
      </c>
      <c r="D518" s="228" t="s">
        <v>74</v>
      </c>
      <c r="E518" s="228" t="s">
        <v>789</v>
      </c>
      <c r="F518" s="229"/>
      <c r="G518" s="353">
        <f>G519</f>
        <v>1123100</v>
      </c>
      <c r="H518" s="380"/>
      <c r="I518" s="353">
        <f t="shared" si="23"/>
        <v>1123100</v>
      </c>
      <c r="J518" s="353">
        <f>J519</f>
        <v>1123100</v>
      </c>
      <c r="K518" s="380"/>
      <c r="L518" s="230">
        <f t="shared" si="22"/>
        <v>1123100</v>
      </c>
    </row>
    <row r="519" spans="1:12" ht="32.25" customHeight="1">
      <c r="A519" s="238" t="s">
        <v>334</v>
      </c>
      <c r="B519" s="239" t="s">
        <v>135</v>
      </c>
      <c r="C519" s="239" t="s">
        <v>72</v>
      </c>
      <c r="D519" s="239" t="s">
        <v>74</v>
      </c>
      <c r="E519" s="239" t="s">
        <v>790</v>
      </c>
      <c r="F519" s="241"/>
      <c r="G519" s="354">
        <f>G520+G521+G522</f>
        <v>1123100</v>
      </c>
      <c r="H519" s="381"/>
      <c r="I519" s="354">
        <f t="shared" si="23"/>
        <v>1123100</v>
      </c>
      <c r="J519" s="354">
        <f>J520+J521+J522</f>
        <v>1123100</v>
      </c>
      <c r="K519" s="381"/>
      <c r="L519" s="242">
        <f t="shared" si="22"/>
        <v>1123100</v>
      </c>
    </row>
    <row r="520" spans="1:12" ht="42.75" customHeight="1">
      <c r="A520" s="244" t="s">
        <v>311</v>
      </c>
      <c r="B520" s="239" t="s">
        <v>135</v>
      </c>
      <c r="C520" s="239" t="s">
        <v>72</v>
      </c>
      <c r="D520" s="239" t="s">
        <v>74</v>
      </c>
      <c r="E520" s="239" t="s">
        <v>790</v>
      </c>
      <c r="F520" s="241" t="s">
        <v>75</v>
      </c>
      <c r="G520" s="354">
        <f>775000+234000</f>
        <v>1009000</v>
      </c>
      <c r="H520" s="381"/>
      <c r="I520" s="354">
        <f t="shared" si="23"/>
        <v>1009000</v>
      </c>
      <c r="J520" s="354">
        <f>775000+234000</f>
        <v>1009000</v>
      </c>
      <c r="K520" s="381"/>
      <c r="L520" s="242">
        <f t="shared" si="22"/>
        <v>1009000</v>
      </c>
    </row>
    <row r="521" spans="1:12" ht="26.25" customHeight="1">
      <c r="A521" s="319" t="s">
        <v>435</v>
      </c>
      <c r="B521" s="239" t="s">
        <v>135</v>
      </c>
      <c r="C521" s="239" t="s">
        <v>72</v>
      </c>
      <c r="D521" s="239" t="s">
        <v>74</v>
      </c>
      <c r="E521" s="239" t="s">
        <v>790</v>
      </c>
      <c r="F521" s="241" t="s">
        <v>261</v>
      </c>
      <c r="G521" s="354">
        <f>33600+39500+3000+15000+5000</f>
        <v>96100</v>
      </c>
      <c r="H521" s="381"/>
      <c r="I521" s="354">
        <f t="shared" si="23"/>
        <v>96100</v>
      </c>
      <c r="J521" s="354">
        <f>33600+39500+3000+15000+5000</f>
        <v>96100</v>
      </c>
      <c r="K521" s="381"/>
      <c r="L521" s="242">
        <f t="shared" si="22"/>
        <v>96100</v>
      </c>
    </row>
    <row r="522" spans="1:12" ht="16.5" customHeight="1">
      <c r="A522" s="296" t="s">
        <v>76</v>
      </c>
      <c r="B522" s="239" t="s">
        <v>135</v>
      </c>
      <c r="C522" s="239" t="s">
        <v>72</v>
      </c>
      <c r="D522" s="239" t="s">
        <v>74</v>
      </c>
      <c r="E522" s="239" t="s">
        <v>790</v>
      </c>
      <c r="F522" s="241" t="s">
        <v>73</v>
      </c>
      <c r="G522" s="354">
        <v>18000</v>
      </c>
      <c r="H522" s="381"/>
      <c r="I522" s="354">
        <f t="shared" si="23"/>
        <v>18000</v>
      </c>
      <c r="J522" s="354">
        <v>18000</v>
      </c>
      <c r="K522" s="381"/>
      <c r="L522" s="242">
        <f t="shared" si="22"/>
        <v>18000</v>
      </c>
    </row>
    <row r="523" spans="1:12" s="234" customFormat="1" ht="41.25" customHeight="1">
      <c r="A523" s="325" t="s">
        <v>791</v>
      </c>
      <c r="B523" s="228" t="s">
        <v>135</v>
      </c>
      <c r="C523" s="228" t="s">
        <v>72</v>
      </c>
      <c r="D523" s="228" t="s">
        <v>74</v>
      </c>
      <c r="E523" s="228" t="s">
        <v>792</v>
      </c>
      <c r="F523" s="229"/>
      <c r="G523" s="353">
        <f>G524</f>
        <v>24276</v>
      </c>
      <c r="H523" s="380"/>
      <c r="I523" s="353">
        <f t="shared" si="23"/>
        <v>24276</v>
      </c>
      <c r="J523" s="353">
        <f>J524</f>
        <v>24276</v>
      </c>
      <c r="K523" s="380"/>
      <c r="L523" s="230">
        <f t="shared" si="22"/>
        <v>24276</v>
      </c>
    </row>
    <row r="524" spans="1:12" ht="42.75" customHeight="1">
      <c r="A524" s="243" t="s">
        <v>350</v>
      </c>
      <c r="B524" s="239" t="s">
        <v>135</v>
      </c>
      <c r="C524" s="239" t="s">
        <v>72</v>
      </c>
      <c r="D524" s="239" t="s">
        <v>74</v>
      </c>
      <c r="E524" s="239" t="s">
        <v>793</v>
      </c>
      <c r="F524" s="241"/>
      <c r="G524" s="354">
        <f>G525</f>
        <v>24276</v>
      </c>
      <c r="H524" s="381"/>
      <c r="I524" s="354">
        <f t="shared" si="23"/>
        <v>24276</v>
      </c>
      <c r="J524" s="354">
        <f>J525</f>
        <v>24276</v>
      </c>
      <c r="K524" s="381"/>
      <c r="L524" s="242">
        <f t="shared" si="22"/>
        <v>24276</v>
      </c>
    </row>
    <row r="525" spans="1:12" ht="42" customHeight="1">
      <c r="A525" s="244" t="s">
        <v>311</v>
      </c>
      <c r="B525" s="239" t="s">
        <v>135</v>
      </c>
      <c r="C525" s="239" t="s">
        <v>72</v>
      </c>
      <c r="D525" s="239" t="s">
        <v>74</v>
      </c>
      <c r="E525" s="239" t="s">
        <v>793</v>
      </c>
      <c r="F525" s="241" t="s">
        <v>75</v>
      </c>
      <c r="G525" s="354">
        <v>24276</v>
      </c>
      <c r="H525" s="381"/>
      <c r="I525" s="354">
        <f t="shared" si="23"/>
        <v>24276</v>
      </c>
      <c r="J525" s="354">
        <v>24276</v>
      </c>
      <c r="K525" s="381"/>
      <c r="L525" s="242">
        <f t="shared" si="22"/>
        <v>24276</v>
      </c>
    </row>
    <row r="526" spans="1:12" s="234" customFormat="1" ht="14.25">
      <c r="A526" s="233" t="s">
        <v>111</v>
      </c>
      <c r="B526" s="228" t="s">
        <v>135</v>
      </c>
      <c r="C526" s="228">
        <v>10</v>
      </c>
      <c r="D526" s="228"/>
      <c r="E526" s="228"/>
      <c r="F526" s="229"/>
      <c r="G526" s="353">
        <f>G527</f>
        <v>1840800</v>
      </c>
      <c r="H526" s="380"/>
      <c r="I526" s="353">
        <f t="shared" si="23"/>
        <v>1840800</v>
      </c>
      <c r="J526" s="353">
        <f>J527</f>
        <v>1840800</v>
      </c>
      <c r="K526" s="380"/>
      <c r="L526" s="230">
        <f t="shared" si="22"/>
        <v>1840800</v>
      </c>
    </row>
    <row r="527" spans="1:12" s="234" customFormat="1" ht="14.25">
      <c r="A527" s="233" t="s">
        <v>114</v>
      </c>
      <c r="B527" s="228" t="s">
        <v>135</v>
      </c>
      <c r="C527" s="228">
        <v>10</v>
      </c>
      <c r="D527" s="228" t="s">
        <v>315</v>
      </c>
      <c r="E527" s="228"/>
      <c r="F527" s="229"/>
      <c r="G527" s="353">
        <f>G533+G528</f>
        <v>1840800</v>
      </c>
      <c r="H527" s="380"/>
      <c r="I527" s="353">
        <f t="shared" si="23"/>
        <v>1840800</v>
      </c>
      <c r="J527" s="353">
        <f>J533+J528</f>
        <v>1840800</v>
      </c>
      <c r="K527" s="380"/>
      <c r="L527" s="230">
        <f t="shared" si="22"/>
        <v>1840800</v>
      </c>
    </row>
    <row r="528" spans="1:12" s="234" customFormat="1" ht="33" customHeight="1">
      <c r="A528" s="233" t="s">
        <v>342</v>
      </c>
      <c r="B528" s="228" t="s">
        <v>135</v>
      </c>
      <c r="C528" s="228">
        <v>10</v>
      </c>
      <c r="D528" s="228" t="s">
        <v>315</v>
      </c>
      <c r="E528" s="228" t="s">
        <v>765</v>
      </c>
      <c r="F528" s="229"/>
      <c r="G528" s="353">
        <f>G529</f>
        <v>840800</v>
      </c>
      <c r="H528" s="380"/>
      <c r="I528" s="353">
        <f>G528+H528</f>
        <v>840800</v>
      </c>
      <c r="J528" s="353">
        <f>J529</f>
        <v>840800</v>
      </c>
      <c r="K528" s="380"/>
      <c r="L528" s="230">
        <f t="shared" si="22"/>
        <v>840800</v>
      </c>
    </row>
    <row r="529" spans="1:12" s="234" customFormat="1" ht="57.75" customHeight="1">
      <c r="A529" s="238" t="s">
        <v>786</v>
      </c>
      <c r="B529" s="239" t="s">
        <v>135</v>
      </c>
      <c r="C529" s="239">
        <v>10</v>
      </c>
      <c r="D529" s="239" t="s">
        <v>315</v>
      </c>
      <c r="E529" s="239" t="s">
        <v>787</v>
      </c>
      <c r="F529" s="241"/>
      <c r="G529" s="354">
        <f>G530</f>
        <v>840800</v>
      </c>
      <c r="H529" s="381"/>
      <c r="I529" s="354">
        <f>G529+H529</f>
        <v>840800</v>
      </c>
      <c r="J529" s="354">
        <f>J530</f>
        <v>840800</v>
      </c>
      <c r="K529" s="381"/>
      <c r="L529" s="242">
        <f t="shared" si="22"/>
        <v>840800</v>
      </c>
    </row>
    <row r="530" spans="1:12" s="234" customFormat="1" ht="41.25" customHeight="1">
      <c r="A530" s="286" t="s">
        <v>805</v>
      </c>
      <c r="B530" s="228" t="s">
        <v>135</v>
      </c>
      <c r="C530" s="228">
        <v>10</v>
      </c>
      <c r="D530" s="228" t="s">
        <v>315</v>
      </c>
      <c r="E530" s="228" t="s">
        <v>806</v>
      </c>
      <c r="F530" s="229"/>
      <c r="G530" s="353">
        <f>G531</f>
        <v>840800</v>
      </c>
      <c r="H530" s="380"/>
      <c r="I530" s="353">
        <f>G530+H530</f>
        <v>840800</v>
      </c>
      <c r="J530" s="353">
        <f>J531</f>
        <v>840800</v>
      </c>
      <c r="K530" s="380"/>
      <c r="L530" s="230">
        <f t="shared" si="22"/>
        <v>840800</v>
      </c>
    </row>
    <row r="531" spans="1:12" s="234" customFormat="1" ht="41.25" customHeight="1">
      <c r="A531" s="255" t="s">
        <v>357</v>
      </c>
      <c r="B531" s="239" t="s">
        <v>135</v>
      </c>
      <c r="C531" s="239">
        <v>10</v>
      </c>
      <c r="D531" s="239" t="s">
        <v>315</v>
      </c>
      <c r="E531" s="269" t="s">
        <v>807</v>
      </c>
      <c r="F531" s="241"/>
      <c r="G531" s="354">
        <f>G532</f>
        <v>840800</v>
      </c>
      <c r="H531" s="381"/>
      <c r="I531" s="354">
        <f>G531+H531</f>
        <v>840800</v>
      </c>
      <c r="J531" s="354">
        <f>J532</f>
        <v>840800</v>
      </c>
      <c r="K531" s="381"/>
      <c r="L531" s="242">
        <f t="shared" si="22"/>
        <v>840800</v>
      </c>
    </row>
    <row r="532" spans="1:12" s="234" customFormat="1" ht="18" customHeight="1">
      <c r="A532" s="296" t="s">
        <v>103</v>
      </c>
      <c r="B532" s="239" t="s">
        <v>135</v>
      </c>
      <c r="C532" s="239">
        <v>10</v>
      </c>
      <c r="D532" s="239" t="s">
        <v>315</v>
      </c>
      <c r="E532" s="269" t="s">
        <v>807</v>
      </c>
      <c r="F532" s="241" t="s">
        <v>104</v>
      </c>
      <c r="G532" s="354">
        <v>840800</v>
      </c>
      <c r="H532" s="381"/>
      <c r="I532" s="354">
        <f>G532+H532</f>
        <v>840800</v>
      </c>
      <c r="J532" s="354">
        <v>840800</v>
      </c>
      <c r="K532" s="381"/>
      <c r="L532" s="242">
        <f t="shared" si="22"/>
        <v>840800</v>
      </c>
    </row>
    <row r="533" spans="1:12" s="234" customFormat="1" ht="31.5" customHeight="1">
      <c r="A533" s="260" t="s">
        <v>337</v>
      </c>
      <c r="B533" s="228" t="s">
        <v>135</v>
      </c>
      <c r="C533" s="228">
        <v>10</v>
      </c>
      <c r="D533" s="228" t="s">
        <v>315</v>
      </c>
      <c r="E533" s="228" t="s">
        <v>665</v>
      </c>
      <c r="F533" s="229"/>
      <c r="G533" s="353">
        <f>G534</f>
        <v>1000000</v>
      </c>
      <c r="H533" s="380"/>
      <c r="I533" s="353">
        <f t="shared" si="23"/>
        <v>1000000</v>
      </c>
      <c r="J533" s="353">
        <f>J534</f>
        <v>1000000</v>
      </c>
      <c r="K533" s="380"/>
      <c r="L533" s="230">
        <f t="shared" si="22"/>
        <v>1000000</v>
      </c>
    </row>
    <row r="534" spans="1:12" ht="51" customHeight="1">
      <c r="A534" s="244" t="s">
        <v>341</v>
      </c>
      <c r="B534" s="239" t="s">
        <v>135</v>
      </c>
      <c r="C534" s="239" t="s">
        <v>113</v>
      </c>
      <c r="D534" s="239" t="s">
        <v>315</v>
      </c>
      <c r="E534" s="239" t="s">
        <v>724</v>
      </c>
      <c r="F534" s="241"/>
      <c r="G534" s="354">
        <f>G535</f>
        <v>1000000</v>
      </c>
      <c r="H534" s="381"/>
      <c r="I534" s="354">
        <f t="shared" si="23"/>
        <v>1000000</v>
      </c>
      <c r="J534" s="354">
        <f>J535</f>
        <v>1000000</v>
      </c>
      <c r="K534" s="381"/>
      <c r="L534" s="242">
        <f t="shared" si="22"/>
        <v>1000000</v>
      </c>
    </row>
    <row r="535" spans="1:12" s="234" customFormat="1" ht="29.25" customHeight="1">
      <c r="A535" s="273" t="s">
        <v>817</v>
      </c>
      <c r="B535" s="228" t="s">
        <v>135</v>
      </c>
      <c r="C535" s="228" t="s">
        <v>113</v>
      </c>
      <c r="D535" s="228" t="s">
        <v>315</v>
      </c>
      <c r="E535" s="228" t="s">
        <v>818</v>
      </c>
      <c r="F535" s="229"/>
      <c r="G535" s="353">
        <f>G536</f>
        <v>1000000</v>
      </c>
      <c r="H535" s="380"/>
      <c r="I535" s="353">
        <f t="shared" si="23"/>
        <v>1000000</v>
      </c>
      <c r="J535" s="353">
        <f>J536</f>
        <v>1000000</v>
      </c>
      <c r="K535" s="380"/>
      <c r="L535" s="230">
        <f t="shared" si="22"/>
        <v>1000000</v>
      </c>
    </row>
    <row r="536" spans="1:12" ht="53.25" customHeight="1">
      <c r="A536" s="305" t="s">
        <v>353</v>
      </c>
      <c r="B536" s="239" t="s">
        <v>135</v>
      </c>
      <c r="C536" s="239" t="s">
        <v>113</v>
      </c>
      <c r="D536" s="239" t="s">
        <v>315</v>
      </c>
      <c r="E536" s="239" t="s">
        <v>819</v>
      </c>
      <c r="F536" s="241"/>
      <c r="G536" s="354">
        <f>G537+G538</f>
        <v>1000000</v>
      </c>
      <c r="H536" s="381"/>
      <c r="I536" s="354">
        <f t="shared" si="23"/>
        <v>1000000</v>
      </c>
      <c r="J536" s="354">
        <f>J537+J538</f>
        <v>1000000</v>
      </c>
      <c r="K536" s="381"/>
      <c r="L536" s="242">
        <f t="shared" si="22"/>
        <v>1000000</v>
      </c>
    </row>
    <row r="537" spans="1:12" ht="20.25" customHeight="1" hidden="1">
      <c r="A537" s="244" t="s">
        <v>310</v>
      </c>
      <c r="B537" s="239" t="s">
        <v>135</v>
      </c>
      <c r="C537" s="239">
        <v>10</v>
      </c>
      <c r="D537" s="239" t="s">
        <v>315</v>
      </c>
      <c r="E537" s="239" t="s">
        <v>354</v>
      </c>
      <c r="F537" s="241" t="s">
        <v>261</v>
      </c>
      <c r="G537" s="354"/>
      <c r="H537" s="381"/>
      <c r="I537" s="354">
        <f t="shared" si="23"/>
        <v>0</v>
      </c>
      <c r="J537" s="354"/>
      <c r="K537" s="381"/>
      <c r="L537" s="242">
        <f t="shared" si="22"/>
        <v>0</v>
      </c>
    </row>
    <row r="538" spans="1:12" ht="19.5" customHeight="1" thickBot="1">
      <c r="A538" s="423" t="s">
        <v>103</v>
      </c>
      <c r="B538" s="341" t="s">
        <v>135</v>
      </c>
      <c r="C538" s="341">
        <v>10</v>
      </c>
      <c r="D538" s="341" t="s">
        <v>315</v>
      </c>
      <c r="E538" s="341" t="s">
        <v>819</v>
      </c>
      <c r="F538" s="424" t="s">
        <v>104</v>
      </c>
      <c r="G538" s="425">
        <v>1000000</v>
      </c>
      <c r="H538" s="426"/>
      <c r="I538" s="425">
        <f t="shared" si="23"/>
        <v>1000000</v>
      </c>
      <c r="J538" s="425">
        <v>1000000</v>
      </c>
      <c r="K538" s="426"/>
      <c r="L538" s="343">
        <f t="shared" si="22"/>
        <v>1000000</v>
      </c>
    </row>
    <row r="539" spans="2:6" ht="15">
      <c r="B539" s="344"/>
      <c r="C539" s="344"/>
      <c r="D539" s="344"/>
      <c r="E539" s="344"/>
      <c r="F539" s="345"/>
    </row>
    <row r="540" spans="2:6" ht="15">
      <c r="B540" s="344"/>
      <c r="C540" s="344"/>
      <c r="D540" s="344"/>
      <c r="E540" s="344"/>
      <c r="F540" s="345"/>
    </row>
    <row r="541" spans="2:6" ht="15">
      <c r="B541" s="344"/>
      <c r="C541" s="344"/>
      <c r="D541" s="344"/>
      <c r="E541" s="344"/>
      <c r="F541" s="345"/>
    </row>
    <row r="542" spans="2:6" ht="15">
      <c r="B542" s="344"/>
      <c r="C542" s="344"/>
      <c r="D542" s="344"/>
      <c r="E542" s="344"/>
      <c r="F542" s="345"/>
    </row>
    <row r="543" spans="2:6" ht="15">
      <c r="B543" s="344"/>
      <c r="C543" s="344"/>
      <c r="D543" s="344"/>
      <c r="E543" s="344"/>
      <c r="F543" s="345"/>
    </row>
    <row r="544" spans="2:6" ht="15">
      <c r="B544" s="344"/>
      <c r="C544" s="344"/>
      <c r="D544" s="344"/>
      <c r="E544" s="344"/>
      <c r="F544" s="345"/>
    </row>
    <row r="545" spans="2:6" ht="15">
      <c r="B545" s="344"/>
      <c r="C545" s="344"/>
      <c r="D545" s="344"/>
      <c r="E545" s="344"/>
      <c r="F545" s="345"/>
    </row>
    <row r="546" spans="2:6" ht="15">
      <c r="B546" s="344"/>
      <c r="C546" s="344"/>
      <c r="D546" s="344"/>
      <c r="E546" s="344"/>
      <c r="F546" s="345"/>
    </row>
    <row r="547" spans="2:6" ht="15">
      <c r="B547" s="344"/>
      <c r="C547" s="344"/>
      <c r="D547" s="344"/>
      <c r="E547" s="344"/>
      <c r="F547" s="345"/>
    </row>
    <row r="548" spans="2:6" ht="15">
      <c r="B548" s="344"/>
      <c r="C548" s="344"/>
      <c r="D548" s="344"/>
      <c r="E548" s="344"/>
      <c r="F548" s="345"/>
    </row>
    <row r="549" spans="2:6" ht="15">
      <c r="B549" s="344"/>
      <c r="C549" s="344"/>
      <c r="D549" s="344"/>
      <c r="E549" s="344"/>
      <c r="F549" s="345"/>
    </row>
    <row r="550" spans="2:6" ht="15">
      <c r="B550" s="344"/>
      <c r="C550" s="344"/>
      <c r="D550" s="344"/>
      <c r="E550" s="344"/>
      <c r="F550" s="345"/>
    </row>
    <row r="551" spans="2:6" ht="15">
      <c r="B551" s="344"/>
      <c r="C551" s="344"/>
      <c r="D551" s="344"/>
      <c r="E551" s="344"/>
      <c r="F551" s="345"/>
    </row>
    <row r="552" spans="2:6" ht="15">
      <c r="B552" s="344"/>
      <c r="C552" s="344"/>
      <c r="D552" s="344"/>
      <c r="E552" s="344"/>
      <c r="F552" s="345"/>
    </row>
    <row r="553" spans="2:6" ht="15">
      <c r="B553" s="344"/>
      <c r="C553" s="344"/>
      <c r="D553" s="344"/>
      <c r="E553" s="344"/>
      <c r="F553" s="345"/>
    </row>
    <row r="554" spans="2:6" ht="15">
      <c r="B554" s="344"/>
      <c r="C554" s="344"/>
      <c r="D554" s="344"/>
      <c r="E554" s="344"/>
      <c r="F554" s="345"/>
    </row>
  </sheetData>
  <sheetProtection/>
  <mergeCells count="16">
    <mergeCell ref="B6:I6"/>
    <mergeCell ref="A8:I8"/>
    <mergeCell ref="A10:A11"/>
    <mergeCell ref="B10:B11"/>
    <mergeCell ref="C10:C11"/>
    <mergeCell ref="D10:D11"/>
    <mergeCell ref="B4:F4"/>
    <mergeCell ref="K10:K11"/>
    <mergeCell ref="L10:L11"/>
    <mergeCell ref="E10:E11"/>
    <mergeCell ref="F10:F11"/>
    <mergeCell ref="G10:G11"/>
    <mergeCell ref="H10:H11"/>
    <mergeCell ref="I10:I11"/>
    <mergeCell ref="J10:J11"/>
    <mergeCell ref="B5:I5"/>
  </mergeCells>
  <hyperlinks>
    <hyperlink ref="A205" r:id="rId1" display="consultantplus://offline/ref=C6EF3AE28B6C46D1117CBBA251A07B11C6C7C5768D606C8B0E322DA1BBA42282C9440EEF08E6CC43400230U6VFM"/>
  </hyperlinks>
  <printOptions/>
  <pageMargins left="0.7086614173228347" right="0.19" top="0.39" bottom="0.41" header="0.31496062992125984" footer="0.31496062992125984"/>
  <pageSetup horizontalDpi="600" verticalDpi="600" orientation="portrait" paperSize="9" scale="70" r:id="rId2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3"/>
  <sheetViews>
    <sheetView zoomScale="75" zoomScaleNormal="75" zoomScalePageLayoutView="0" workbookViewId="0" topLeftCell="A1">
      <selection activeCell="B4" sqref="B4:F4"/>
    </sheetView>
  </sheetViews>
  <sheetFormatPr defaultColWidth="9.00390625" defaultRowHeight="12.75"/>
  <cols>
    <col min="1" max="1" width="67.125" style="206" customWidth="1"/>
    <col min="2" max="2" width="16.625" style="344" customWidth="1"/>
    <col min="3" max="3" width="6.375" style="347" customWidth="1"/>
    <col min="4" max="4" width="20.125" style="432" customWidth="1"/>
    <col min="5" max="16384" width="9.125" style="210" customWidth="1"/>
  </cols>
  <sheetData>
    <row r="1" spans="2:3" ht="15.75">
      <c r="B1" s="431" t="s">
        <v>289</v>
      </c>
      <c r="C1" s="207"/>
    </row>
    <row r="2" spans="2:3" ht="15.75" customHeight="1">
      <c r="B2" s="431" t="s">
        <v>78</v>
      </c>
      <c r="C2" s="207"/>
    </row>
    <row r="3" spans="2:3" ht="15.75">
      <c r="B3" s="433" t="s">
        <v>79</v>
      </c>
      <c r="C3" s="213"/>
    </row>
    <row r="4" spans="1:6" ht="18" customHeight="1">
      <c r="A4" s="215"/>
      <c r="B4" s="751" t="s">
        <v>1373</v>
      </c>
      <c r="C4" s="751"/>
      <c r="D4" s="751"/>
      <c r="E4" s="751"/>
      <c r="F4" s="751"/>
    </row>
    <row r="5" spans="1:4" ht="47.25" customHeight="1">
      <c r="A5" s="348"/>
      <c r="B5" s="762" t="s">
        <v>411</v>
      </c>
      <c r="C5" s="762"/>
      <c r="D5" s="762"/>
    </row>
    <row r="6" spans="1:6" ht="39" customHeight="1" hidden="1">
      <c r="A6" s="216"/>
      <c r="B6" s="752" t="s">
        <v>868</v>
      </c>
      <c r="C6" s="752"/>
      <c r="D6" s="752"/>
      <c r="E6" s="348"/>
      <c r="F6" s="348"/>
    </row>
    <row r="7" spans="2:4" ht="24.75" customHeight="1">
      <c r="B7" s="434"/>
      <c r="C7" s="372"/>
      <c r="D7" s="435"/>
    </row>
    <row r="8" spans="1:6" ht="54" customHeight="1">
      <c r="A8" s="779" t="s">
        <v>869</v>
      </c>
      <c r="B8" s="779"/>
      <c r="C8" s="779"/>
      <c r="D8" s="779"/>
      <c r="E8" s="779"/>
      <c r="F8" s="779"/>
    </row>
    <row r="9" spans="3:4" ht="17.25" customHeight="1" thickBot="1">
      <c r="C9" s="437"/>
      <c r="D9" s="220" t="s">
        <v>414</v>
      </c>
    </row>
    <row r="10" spans="1:4" ht="27" customHeight="1">
      <c r="A10" s="780" t="s">
        <v>80</v>
      </c>
      <c r="B10" s="782" t="s">
        <v>31</v>
      </c>
      <c r="C10" s="784" t="s">
        <v>32</v>
      </c>
      <c r="D10" s="786" t="s">
        <v>282</v>
      </c>
    </row>
    <row r="11" spans="1:4" ht="3.75" customHeight="1" thickBot="1">
      <c r="A11" s="781"/>
      <c r="B11" s="783"/>
      <c r="C11" s="785"/>
      <c r="D11" s="787"/>
    </row>
    <row r="12" spans="1:4" s="225" customFormat="1" ht="12.75" customHeight="1">
      <c r="A12" s="438">
        <v>1</v>
      </c>
      <c r="B12" s="439" t="s">
        <v>82</v>
      </c>
      <c r="C12" s="439" t="s">
        <v>83</v>
      </c>
      <c r="D12" s="440" t="s">
        <v>84</v>
      </c>
    </row>
    <row r="13" spans="1:4" s="231" customFormat="1" ht="20.25">
      <c r="A13" s="227" t="s">
        <v>87</v>
      </c>
      <c r="B13" s="228"/>
      <c r="C13" s="441"/>
      <c r="D13" s="442">
        <f>D14+D54+D99+D181+D188+D193+D204+D235+D268+D273+D279+D300+D323+D332+D341+D371+D377+D381+D387+D393+D402+D407+D432+D436+D357++D309+D362</f>
        <v>393951023</v>
      </c>
    </row>
    <row r="14" spans="1:4" s="234" customFormat="1" ht="34.5" customHeight="1">
      <c r="A14" s="233" t="s">
        <v>342</v>
      </c>
      <c r="B14" s="228" t="s">
        <v>870</v>
      </c>
      <c r="C14" s="229"/>
      <c r="D14" s="442">
        <f>D15+D29+D40</f>
        <v>22361510</v>
      </c>
    </row>
    <row r="15" spans="1:4" s="234" customFormat="1" ht="30" customHeight="1">
      <c r="A15" s="261" t="s">
        <v>343</v>
      </c>
      <c r="B15" s="249" t="s">
        <v>766</v>
      </c>
      <c r="C15" s="257"/>
      <c r="D15" s="446">
        <f>D16</f>
        <v>12035834</v>
      </c>
    </row>
    <row r="16" spans="1:4" s="234" customFormat="1" ht="39" customHeight="1">
      <c r="A16" s="258" t="s">
        <v>767</v>
      </c>
      <c r="B16" s="228" t="s">
        <v>768</v>
      </c>
      <c r="C16" s="276"/>
      <c r="D16" s="442">
        <f>D17+D21+D25+D19</f>
        <v>12035834</v>
      </c>
    </row>
    <row r="17" spans="1:4" s="234" customFormat="1" ht="15.75" hidden="1">
      <c r="A17" s="247" t="s">
        <v>769</v>
      </c>
      <c r="B17" s="275" t="s">
        <v>871</v>
      </c>
      <c r="C17" s="241"/>
      <c r="D17" s="447">
        <f>D18</f>
        <v>0</v>
      </c>
    </row>
    <row r="18" spans="1:4" s="234" customFormat="1" ht="26.25" hidden="1">
      <c r="A18" s="244" t="s">
        <v>435</v>
      </c>
      <c r="B18" s="275" t="s">
        <v>871</v>
      </c>
      <c r="C18" s="241" t="s">
        <v>261</v>
      </c>
      <c r="D18" s="447"/>
    </row>
    <row r="19" spans="1:4" s="234" customFormat="1" ht="15.75" hidden="1">
      <c r="A19" s="265" t="s">
        <v>771</v>
      </c>
      <c r="B19" s="275" t="s">
        <v>872</v>
      </c>
      <c r="C19" s="241"/>
      <c r="D19" s="447">
        <f>D20</f>
        <v>0</v>
      </c>
    </row>
    <row r="20" spans="1:4" s="234" customFormat="1" ht="26.25" hidden="1">
      <c r="A20" s="244" t="s">
        <v>435</v>
      </c>
      <c r="B20" s="275" t="s">
        <v>872</v>
      </c>
      <c r="C20" s="241" t="s">
        <v>261</v>
      </c>
      <c r="D20" s="447"/>
    </row>
    <row r="21" spans="1:4" s="234" customFormat="1" ht="27" customHeight="1">
      <c r="A21" s="238" t="s">
        <v>334</v>
      </c>
      <c r="B21" s="275" t="s">
        <v>873</v>
      </c>
      <c r="C21" s="241"/>
      <c r="D21" s="447">
        <f>D22+D23+D24+D27</f>
        <v>11985834</v>
      </c>
    </row>
    <row r="22" spans="1:4" s="234" customFormat="1" ht="39.75" customHeight="1">
      <c r="A22" s="244" t="s">
        <v>311</v>
      </c>
      <c r="B22" s="275" t="s">
        <v>873</v>
      </c>
      <c r="C22" s="241" t="s">
        <v>75</v>
      </c>
      <c r="D22" s="242">
        <f>6679000+2017000</f>
        <v>8696000</v>
      </c>
    </row>
    <row r="23" spans="1:4" s="234" customFormat="1" ht="27" customHeight="1">
      <c r="A23" s="244" t="s">
        <v>435</v>
      </c>
      <c r="B23" s="275" t="s">
        <v>873</v>
      </c>
      <c r="C23" s="241" t="s">
        <v>261</v>
      </c>
      <c r="D23" s="242">
        <f>6000+10000+966100+75000+2000+1651400+290200+176734</f>
        <v>3177434</v>
      </c>
    </row>
    <row r="24" spans="1:4" s="234" customFormat="1" ht="16.5" customHeight="1">
      <c r="A24" s="296" t="s">
        <v>76</v>
      </c>
      <c r="B24" s="275" t="s">
        <v>873</v>
      </c>
      <c r="C24" s="241" t="s">
        <v>73</v>
      </c>
      <c r="D24" s="242">
        <v>112400</v>
      </c>
    </row>
    <row r="25" spans="1:4" s="234" customFormat="1" ht="15.75">
      <c r="A25" s="296" t="s">
        <v>349</v>
      </c>
      <c r="B25" s="275" t="s">
        <v>776</v>
      </c>
      <c r="C25" s="241"/>
      <c r="D25" s="447">
        <f>D26</f>
        <v>50000</v>
      </c>
    </row>
    <row r="26" spans="1:4" s="234" customFormat="1" ht="30" customHeight="1">
      <c r="A26" s="244" t="s">
        <v>435</v>
      </c>
      <c r="B26" s="275" t="s">
        <v>776</v>
      </c>
      <c r="C26" s="241" t="s">
        <v>261</v>
      </c>
      <c r="D26" s="447">
        <v>50000</v>
      </c>
    </row>
    <row r="27" spans="1:4" s="234" customFormat="1" ht="0.75" customHeight="1" hidden="1">
      <c r="A27" s="265" t="s">
        <v>774</v>
      </c>
      <c r="B27" s="239" t="s">
        <v>775</v>
      </c>
      <c r="C27" s="241"/>
      <c r="D27" s="448">
        <f>D28</f>
        <v>0</v>
      </c>
    </row>
    <row r="28" spans="1:4" s="234" customFormat="1" ht="26.25" hidden="1">
      <c r="A28" s="244" t="s">
        <v>435</v>
      </c>
      <c r="B28" s="239" t="s">
        <v>775</v>
      </c>
      <c r="C28" s="241" t="s">
        <v>261</v>
      </c>
      <c r="D28" s="448"/>
    </row>
    <row r="29" spans="1:4" s="234" customFormat="1" ht="30.75" customHeight="1">
      <c r="A29" s="261" t="s">
        <v>347</v>
      </c>
      <c r="B29" s="290" t="s">
        <v>777</v>
      </c>
      <c r="C29" s="257"/>
      <c r="D29" s="446">
        <f>D30+D37</f>
        <v>8337500</v>
      </c>
    </row>
    <row r="30" spans="1:4" s="234" customFormat="1" ht="28.5" customHeight="1">
      <c r="A30" s="260" t="s">
        <v>778</v>
      </c>
      <c r="B30" s="287" t="s">
        <v>779</v>
      </c>
      <c r="C30" s="229"/>
      <c r="D30" s="442">
        <f>D31+D36</f>
        <v>3390400</v>
      </c>
    </row>
    <row r="31" spans="1:4" s="234" customFormat="1" ht="26.25">
      <c r="A31" s="238" t="s">
        <v>334</v>
      </c>
      <c r="B31" s="275" t="s">
        <v>780</v>
      </c>
      <c r="C31" s="241"/>
      <c r="D31" s="447">
        <f>D32+D33+D34</f>
        <v>3370400</v>
      </c>
    </row>
    <row r="32" spans="1:4" s="234" customFormat="1" ht="39.75" customHeight="1">
      <c r="A32" s="244" t="s">
        <v>311</v>
      </c>
      <c r="B32" s="275" t="s">
        <v>780</v>
      </c>
      <c r="C32" s="241" t="s">
        <v>75</v>
      </c>
      <c r="D32" s="242">
        <f>2458800+743000</f>
        <v>3201800</v>
      </c>
    </row>
    <row r="33" spans="1:4" s="234" customFormat="1" ht="26.25">
      <c r="A33" s="244" t="s">
        <v>435</v>
      </c>
      <c r="B33" s="275" t="s">
        <v>780</v>
      </c>
      <c r="C33" s="241" t="s">
        <v>261</v>
      </c>
      <c r="D33" s="242">
        <f>8000+4400+3000+31000+97200</f>
        <v>143600</v>
      </c>
    </row>
    <row r="34" spans="1:4" s="234" customFormat="1" ht="15.75" customHeight="1">
      <c r="A34" s="296" t="s">
        <v>76</v>
      </c>
      <c r="B34" s="275" t="s">
        <v>780</v>
      </c>
      <c r="C34" s="241" t="s">
        <v>73</v>
      </c>
      <c r="D34" s="242">
        <f>25000</f>
        <v>25000</v>
      </c>
    </row>
    <row r="35" spans="1:4" s="234" customFormat="1" ht="15.75" customHeight="1">
      <c r="A35" s="296" t="s">
        <v>348</v>
      </c>
      <c r="B35" s="275" t="s">
        <v>781</v>
      </c>
      <c r="C35" s="241"/>
      <c r="D35" s="242">
        <f>D36</f>
        <v>20000</v>
      </c>
    </row>
    <row r="36" spans="1:4" s="234" customFormat="1" ht="30.75" customHeight="1">
      <c r="A36" s="244" t="s">
        <v>435</v>
      </c>
      <c r="B36" s="275" t="s">
        <v>781</v>
      </c>
      <c r="C36" s="241" t="s">
        <v>261</v>
      </c>
      <c r="D36" s="242">
        <v>20000</v>
      </c>
    </row>
    <row r="37" spans="1:4" s="234" customFormat="1" ht="32.25" customHeight="1">
      <c r="A37" s="258" t="s">
        <v>782</v>
      </c>
      <c r="B37" s="287" t="s">
        <v>783</v>
      </c>
      <c r="C37" s="229"/>
      <c r="D37" s="442">
        <f>D38</f>
        <v>4947100</v>
      </c>
    </row>
    <row r="38" spans="1:4" s="234" customFormat="1" ht="39">
      <c r="A38" s="243" t="s">
        <v>784</v>
      </c>
      <c r="B38" s="275" t="s">
        <v>785</v>
      </c>
      <c r="C38" s="241"/>
      <c r="D38" s="447">
        <f>D39</f>
        <v>4947100</v>
      </c>
    </row>
    <row r="39" spans="1:4" s="234" customFormat="1" ht="15.75">
      <c r="A39" s="244" t="s">
        <v>90</v>
      </c>
      <c r="B39" s="275" t="s">
        <v>785</v>
      </c>
      <c r="C39" s="241" t="s">
        <v>97</v>
      </c>
      <c r="D39" s="447">
        <v>4947100</v>
      </c>
    </row>
    <row r="40" spans="1:4" s="234" customFormat="1" ht="42" customHeight="1">
      <c r="A40" s="261" t="s">
        <v>786</v>
      </c>
      <c r="B40" s="249" t="s">
        <v>787</v>
      </c>
      <c r="C40" s="257"/>
      <c r="D40" s="446">
        <f>D41+D46+D49</f>
        <v>1988176</v>
      </c>
    </row>
    <row r="41" spans="1:4" s="234" customFormat="1" ht="35.25" customHeight="1">
      <c r="A41" s="324" t="s">
        <v>788</v>
      </c>
      <c r="B41" s="228" t="s">
        <v>789</v>
      </c>
      <c r="C41" s="229"/>
      <c r="D41" s="442">
        <f>D42</f>
        <v>1123100</v>
      </c>
    </row>
    <row r="42" spans="1:4" s="234" customFormat="1" ht="26.25" customHeight="1">
      <c r="A42" s="238" t="s">
        <v>334</v>
      </c>
      <c r="B42" s="239" t="s">
        <v>790</v>
      </c>
      <c r="C42" s="241"/>
      <c r="D42" s="447">
        <f>D43+D44+D45</f>
        <v>1123100</v>
      </c>
    </row>
    <row r="43" spans="1:4" s="234" customFormat="1" ht="26.25" customHeight="1">
      <c r="A43" s="244" t="s">
        <v>311</v>
      </c>
      <c r="B43" s="239" t="s">
        <v>790</v>
      </c>
      <c r="C43" s="241" t="s">
        <v>75</v>
      </c>
      <c r="D43" s="242">
        <f>775000+234000</f>
        <v>1009000</v>
      </c>
    </row>
    <row r="44" spans="1:4" s="234" customFormat="1" ht="27.75" customHeight="1">
      <c r="A44" s="244" t="s">
        <v>435</v>
      </c>
      <c r="B44" s="239" t="s">
        <v>790</v>
      </c>
      <c r="C44" s="241" t="s">
        <v>261</v>
      </c>
      <c r="D44" s="242">
        <f>33600+39500+3000+15000+5000</f>
        <v>96100</v>
      </c>
    </row>
    <row r="45" spans="1:4" s="234" customFormat="1" ht="18.75" customHeight="1">
      <c r="A45" s="296" t="s">
        <v>76</v>
      </c>
      <c r="B45" s="239" t="s">
        <v>790</v>
      </c>
      <c r="C45" s="241" t="s">
        <v>73</v>
      </c>
      <c r="D45" s="242">
        <v>18000</v>
      </c>
    </row>
    <row r="46" spans="1:4" s="234" customFormat="1" ht="49.5" customHeight="1">
      <c r="A46" s="325" t="s">
        <v>791</v>
      </c>
      <c r="B46" s="228" t="s">
        <v>792</v>
      </c>
      <c r="C46" s="229"/>
      <c r="D46" s="442">
        <f>D48</f>
        <v>24276</v>
      </c>
    </row>
    <row r="47" spans="1:4" s="234" customFormat="1" ht="41.25" customHeight="1">
      <c r="A47" s="243" t="s">
        <v>350</v>
      </c>
      <c r="B47" s="239" t="s">
        <v>793</v>
      </c>
      <c r="C47" s="241"/>
      <c r="D47" s="447">
        <f>D48</f>
        <v>24276</v>
      </c>
    </row>
    <row r="48" spans="1:4" s="234" customFormat="1" ht="46.5" customHeight="1">
      <c r="A48" s="244" t="s">
        <v>311</v>
      </c>
      <c r="B48" s="239" t="s">
        <v>793</v>
      </c>
      <c r="C48" s="241" t="s">
        <v>75</v>
      </c>
      <c r="D48" s="447">
        <v>24276</v>
      </c>
    </row>
    <row r="49" spans="1:4" s="234" customFormat="1" ht="30.75" customHeight="1">
      <c r="A49" s="286" t="s">
        <v>805</v>
      </c>
      <c r="B49" s="228" t="s">
        <v>806</v>
      </c>
      <c r="C49" s="229"/>
      <c r="D49" s="442">
        <f>D50</f>
        <v>840800</v>
      </c>
    </row>
    <row r="50" spans="1:4" s="234" customFormat="1" ht="30" customHeight="1">
      <c r="A50" s="255" t="s">
        <v>357</v>
      </c>
      <c r="B50" s="269" t="s">
        <v>807</v>
      </c>
      <c r="C50" s="241"/>
      <c r="D50" s="446">
        <f>D51</f>
        <v>840800</v>
      </c>
    </row>
    <row r="51" spans="1:4" s="234" customFormat="1" ht="18" customHeight="1">
      <c r="A51" s="296" t="s">
        <v>103</v>
      </c>
      <c r="B51" s="269" t="s">
        <v>807</v>
      </c>
      <c r="C51" s="241" t="s">
        <v>104</v>
      </c>
      <c r="D51" s="449">
        <v>840800</v>
      </c>
    </row>
    <row r="52" spans="1:4" s="234" customFormat="1" ht="16.5" customHeight="1" hidden="1">
      <c r="A52" s="328" t="s">
        <v>874</v>
      </c>
      <c r="B52" s="239" t="s">
        <v>875</v>
      </c>
      <c r="C52" s="241"/>
      <c r="D52" s="447">
        <f>D53</f>
        <v>0</v>
      </c>
    </row>
    <row r="53" spans="1:4" s="234" customFormat="1" ht="15.75" customHeight="1" hidden="1">
      <c r="A53" s="244" t="s">
        <v>310</v>
      </c>
      <c r="B53" s="239" t="s">
        <v>875</v>
      </c>
      <c r="C53" s="241" t="s">
        <v>261</v>
      </c>
      <c r="D53" s="447"/>
    </row>
    <row r="54" spans="1:4" s="234" customFormat="1" ht="45" customHeight="1">
      <c r="A54" s="233" t="s">
        <v>351</v>
      </c>
      <c r="B54" s="228" t="s">
        <v>429</v>
      </c>
      <c r="C54" s="241"/>
      <c r="D54" s="442">
        <f>D55+D77+D89</f>
        <v>23526422</v>
      </c>
    </row>
    <row r="55" spans="1:4" s="234" customFormat="1" ht="43.5" customHeight="1">
      <c r="A55" s="272" t="s">
        <v>317</v>
      </c>
      <c r="B55" s="249" t="s">
        <v>478</v>
      </c>
      <c r="C55" s="257"/>
      <c r="D55" s="446">
        <f>D56+D72+D74</f>
        <v>14059088</v>
      </c>
    </row>
    <row r="56" spans="1:4" s="234" customFormat="1" ht="30" customHeight="1">
      <c r="A56" s="273" t="s">
        <v>808</v>
      </c>
      <c r="B56" s="228" t="s">
        <v>809</v>
      </c>
      <c r="C56" s="229"/>
      <c r="D56" s="450">
        <f>D57+D60+D63+D66+D69</f>
        <v>13935588</v>
      </c>
    </row>
    <row r="57" spans="1:4" s="234" customFormat="1" ht="15">
      <c r="A57" s="238" t="s">
        <v>115</v>
      </c>
      <c r="B57" s="239" t="s">
        <v>810</v>
      </c>
      <c r="C57" s="241"/>
      <c r="D57" s="448">
        <f>D59+D58</f>
        <v>2514051</v>
      </c>
    </row>
    <row r="58" spans="1:4" s="234" customFormat="1" ht="27" customHeight="1">
      <c r="A58" s="244" t="s">
        <v>435</v>
      </c>
      <c r="B58" s="239" t="s">
        <v>810</v>
      </c>
      <c r="C58" s="241" t="s">
        <v>261</v>
      </c>
      <c r="D58" s="449">
        <v>566</v>
      </c>
    </row>
    <row r="59" spans="1:4" s="234" customFormat="1" ht="19.5" customHeight="1">
      <c r="A59" s="329" t="s">
        <v>103</v>
      </c>
      <c r="B59" s="239" t="s">
        <v>810</v>
      </c>
      <c r="C59" s="241" t="s">
        <v>104</v>
      </c>
      <c r="D59" s="449">
        <v>2513485</v>
      </c>
    </row>
    <row r="60" spans="1:4" s="234" customFormat="1" ht="26.25">
      <c r="A60" s="243" t="s">
        <v>355</v>
      </c>
      <c r="B60" s="239" t="s">
        <v>811</v>
      </c>
      <c r="C60" s="241"/>
      <c r="D60" s="448">
        <f>D62+D61</f>
        <v>56845</v>
      </c>
    </row>
    <row r="61" spans="1:4" s="234" customFormat="1" ht="30.75" customHeight="1">
      <c r="A61" s="244" t="s">
        <v>435</v>
      </c>
      <c r="B61" s="239" t="s">
        <v>811</v>
      </c>
      <c r="C61" s="241" t="s">
        <v>261</v>
      </c>
      <c r="D61" s="449">
        <v>895</v>
      </c>
    </row>
    <row r="62" spans="1:4" s="234" customFormat="1" ht="17.25" customHeight="1">
      <c r="A62" s="329" t="s">
        <v>103</v>
      </c>
      <c r="B62" s="239" t="s">
        <v>811</v>
      </c>
      <c r="C62" s="241" t="s">
        <v>104</v>
      </c>
      <c r="D62" s="449">
        <v>55950</v>
      </c>
    </row>
    <row r="63" spans="1:4" s="234" customFormat="1" ht="29.25" customHeight="1">
      <c r="A63" s="243" t="s">
        <v>356</v>
      </c>
      <c r="B63" s="239" t="s">
        <v>812</v>
      </c>
      <c r="C63" s="241"/>
      <c r="D63" s="448">
        <f>D65+D64</f>
        <v>496532</v>
      </c>
    </row>
    <row r="64" spans="1:4" s="234" customFormat="1" ht="31.5" customHeight="1">
      <c r="A64" s="244" t="s">
        <v>435</v>
      </c>
      <c r="B64" s="239" t="s">
        <v>812</v>
      </c>
      <c r="C64" s="241" t="s">
        <v>261</v>
      </c>
      <c r="D64" s="242">
        <v>8340</v>
      </c>
    </row>
    <row r="65" spans="1:4" s="234" customFormat="1" ht="15">
      <c r="A65" s="329" t="s">
        <v>103</v>
      </c>
      <c r="B65" s="239" t="s">
        <v>812</v>
      </c>
      <c r="C65" s="241" t="s">
        <v>104</v>
      </c>
      <c r="D65" s="242">
        <v>488192</v>
      </c>
    </row>
    <row r="66" spans="1:4" s="234" customFormat="1" ht="15">
      <c r="A66" s="238" t="s">
        <v>116</v>
      </c>
      <c r="B66" s="239" t="s">
        <v>813</v>
      </c>
      <c r="C66" s="241"/>
      <c r="D66" s="448">
        <f>D68+D67</f>
        <v>9420000</v>
      </c>
    </row>
    <row r="67" spans="1:4" s="234" customFormat="1" ht="32.25" customHeight="1">
      <c r="A67" s="244" t="s">
        <v>435</v>
      </c>
      <c r="B67" s="239" t="s">
        <v>813</v>
      </c>
      <c r="C67" s="241" t="s">
        <v>261</v>
      </c>
      <c r="D67" s="242">
        <v>153780</v>
      </c>
    </row>
    <row r="68" spans="1:4" s="234" customFormat="1" ht="19.5" customHeight="1">
      <c r="A68" s="329" t="s">
        <v>103</v>
      </c>
      <c r="B68" s="239" t="s">
        <v>813</v>
      </c>
      <c r="C68" s="241" t="s">
        <v>104</v>
      </c>
      <c r="D68" s="242">
        <v>9266220</v>
      </c>
    </row>
    <row r="69" spans="1:4" s="234" customFormat="1" ht="15">
      <c r="A69" s="238" t="s">
        <v>117</v>
      </c>
      <c r="B69" s="239" t="s">
        <v>814</v>
      </c>
      <c r="C69" s="241"/>
      <c r="D69" s="448">
        <f>D71+D70</f>
        <v>1448160</v>
      </c>
    </row>
    <row r="70" spans="1:4" s="234" customFormat="1" ht="28.5" customHeight="1">
      <c r="A70" s="244" t="s">
        <v>435</v>
      </c>
      <c r="B70" s="239" t="s">
        <v>814</v>
      </c>
      <c r="C70" s="241" t="s">
        <v>261</v>
      </c>
      <c r="D70" s="242">
        <v>24590</v>
      </c>
    </row>
    <row r="71" spans="1:4" s="234" customFormat="1" ht="21.75" customHeight="1">
      <c r="A71" s="329" t="s">
        <v>103</v>
      </c>
      <c r="B71" s="239" t="s">
        <v>814</v>
      </c>
      <c r="C71" s="241" t="s">
        <v>104</v>
      </c>
      <c r="D71" s="242">
        <v>1423570</v>
      </c>
    </row>
    <row r="72" spans="1:4" s="234" customFormat="1" ht="36" customHeight="1">
      <c r="A72" s="273" t="s">
        <v>479</v>
      </c>
      <c r="B72" s="228" t="s">
        <v>480</v>
      </c>
      <c r="C72" s="229"/>
      <c r="D72" s="230">
        <f>D73</f>
        <v>30000</v>
      </c>
    </row>
    <row r="73" spans="1:4" s="234" customFormat="1" ht="27.75" customHeight="1">
      <c r="A73" s="274" t="s">
        <v>481</v>
      </c>
      <c r="B73" s="275" t="s">
        <v>482</v>
      </c>
      <c r="C73" s="229"/>
      <c r="D73" s="242">
        <v>30000</v>
      </c>
    </row>
    <row r="74" spans="1:4" s="234" customFormat="1" ht="27.75" customHeight="1">
      <c r="A74" s="286" t="s">
        <v>801</v>
      </c>
      <c r="B74" s="228" t="s">
        <v>802</v>
      </c>
      <c r="C74" s="229"/>
      <c r="D74" s="442">
        <f>D75</f>
        <v>93500</v>
      </c>
    </row>
    <row r="75" spans="1:4" s="234" customFormat="1" ht="18.75" customHeight="1">
      <c r="A75" s="328" t="s">
        <v>803</v>
      </c>
      <c r="B75" s="239" t="s">
        <v>876</v>
      </c>
      <c r="C75" s="241"/>
      <c r="D75" s="447">
        <f>D76</f>
        <v>93500</v>
      </c>
    </row>
    <row r="76" spans="1:4" s="234" customFormat="1" ht="18.75" customHeight="1">
      <c r="A76" s="296" t="s">
        <v>103</v>
      </c>
      <c r="B76" s="239" t="s">
        <v>876</v>
      </c>
      <c r="C76" s="241" t="s">
        <v>104</v>
      </c>
      <c r="D76" s="447">
        <v>93500</v>
      </c>
    </row>
    <row r="77" spans="1:4" s="234" customFormat="1" ht="53.25" customHeight="1">
      <c r="A77" s="248" t="s">
        <v>430</v>
      </c>
      <c r="B77" s="250" t="s">
        <v>431</v>
      </c>
      <c r="C77" s="386"/>
      <c r="D77" s="446">
        <f>D78+D81+D87</f>
        <v>7692934</v>
      </c>
    </row>
    <row r="78" spans="1:4" s="234" customFormat="1" ht="42" customHeight="1">
      <c r="A78" s="260" t="s">
        <v>828</v>
      </c>
      <c r="B78" s="228" t="s">
        <v>829</v>
      </c>
      <c r="C78" s="229"/>
      <c r="D78" s="442">
        <f>D79</f>
        <v>6921934</v>
      </c>
    </row>
    <row r="79" spans="1:4" s="234" customFormat="1" ht="25.5" customHeight="1">
      <c r="A79" s="243" t="s">
        <v>360</v>
      </c>
      <c r="B79" s="239" t="s">
        <v>830</v>
      </c>
      <c r="C79" s="241"/>
      <c r="D79" s="447">
        <f>D80</f>
        <v>6921934</v>
      </c>
    </row>
    <row r="80" spans="1:4" s="234" customFormat="1" ht="15.75">
      <c r="A80" s="329" t="s">
        <v>103</v>
      </c>
      <c r="B80" s="239" t="s">
        <v>830</v>
      </c>
      <c r="C80" s="241" t="s">
        <v>104</v>
      </c>
      <c r="D80" s="449">
        <f>2359250+4562684</f>
        <v>6921934</v>
      </c>
    </row>
    <row r="81" spans="1:4" s="234" customFormat="1" ht="42.75" customHeight="1">
      <c r="A81" s="254" t="s">
        <v>432</v>
      </c>
      <c r="B81" s="237" t="s">
        <v>433</v>
      </c>
      <c r="C81" s="246"/>
      <c r="D81" s="442">
        <f>D82+D85</f>
        <v>711000</v>
      </c>
    </row>
    <row r="82" spans="1:4" s="234" customFormat="1" ht="41.25" customHeight="1">
      <c r="A82" s="255" t="s">
        <v>319</v>
      </c>
      <c r="B82" s="240" t="s">
        <v>434</v>
      </c>
      <c r="C82" s="245"/>
      <c r="D82" s="447">
        <f>D83+D84</f>
        <v>711000</v>
      </c>
    </row>
    <row r="83" spans="1:4" s="234" customFormat="1" ht="40.5" customHeight="1">
      <c r="A83" s="244" t="s">
        <v>311</v>
      </c>
      <c r="B83" s="240" t="s">
        <v>434</v>
      </c>
      <c r="C83" s="245" t="s">
        <v>75</v>
      </c>
      <c r="D83" s="448">
        <f>546000+165000</f>
        <v>711000</v>
      </c>
    </row>
    <row r="84" spans="1:4" s="234" customFormat="1" ht="26.25" hidden="1">
      <c r="A84" s="244" t="s">
        <v>435</v>
      </c>
      <c r="B84" s="240" t="s">
        <v>434</v>
      </c>
      <c r="C84" s="245" t="s">
        <v>261</v>
      </c>
      <c r="D84" s="447"/>
    </row>
    <row r="85" spans="1:4" s="234" customFormat="1" ht="75.75" customHeight="1" hidden="1">
      <c r="A85" s="244" t="s">
        <v>877</v>
      </c>
      <c r="B85" s="240" t="s">
        <v>878</v>
      </c>
      <c r="C85" s="245"/>
      <c r="D85" s="447">
        <f>D86</f>
        <v>0</v>
      </c>
    </row>
    <row r="86" spans="1:4" s="234" customFormat="1" ht="26.25" hidden="1">
      <c r="A86" s="244" t="s">
        <v>435</v>
      </c>
      <c r="B86" s="240" t="s">
        <v>878</v>
      </c>
      <c r="C86" s="245" t="s">
        <v>261</v>
      </c>
      <c r="D86" s="447"/>
    </row>
    <row r="87" spans="1:4" s="234" customFormat="1" ht="38.25" customHeight="1">
      <c r="A87" s="280" t="s">
        <v>485</v>
      </c>
      <c r="B87" s="239" t="s">
        <v>486</v>
      </c>
      <c r="C87" s="241"/>
      <c r="D87" s="242">
        <f>D88</f>
        <v>60000</v>
      </c>
    </row>
    <row r="88" spans="1:4" s="234" customFormat="1" ht="38.25" customHeight="1">
      <c r="A88" s="274" t="s">
        <v>487</v>
      </c>
      <c r="B88" s="275" t="s">
        <v>488</v>
      </c>
      <c r="C88" s="241"/>
      <c r="D88" s="242">
        <v>60000</v>
      </c>
    </row>
    <row r="89" spans="1:4" s="234" customFormat="1" ht="43.5" customHeight="1">
      <c r="A89" s="256" t="s">
        <v>489</v>
      </c>
      <c r="B89" s="249" t="s">
        <v>437</v>
      </c>
      <c r="C89" s="257"/>
      <c r="D89" s="446">
        <f>D90+D95</f>
        <v>1774400</v>
      </c>
    </row>
    <row r="90" spans="1:4" s="234" customFormat="1" ht="30.75" customHeight="1">
      <c r="A90" s="235" t="s">
        <v>490</v>
      </c>
      <c r="B90" s="228" t="s">
        <v>491</v>
      </c>
      <c r="C90" s="229"/>
      <c r="D90" s="442">
        <f>D91+D93</f>
        <v>115400</v>
      </c>
    </row>
    <row r="91" spans="1:4" s="234" customFormat="1" ht="30" customHeight="1">
      <c r="A91" s="243" t="s">
        <v>330</v>
      </c>
      <c r="B91" s="239" t="s">
        <v>492</v>
      </c>
      <c r="C91" s="241"/>
      <c r="D91" s="447">
        <f>D92</f>
        <v>112400</v>
      </c>
    </row>
    <row r="92" spans="1:4" s="234" customFormat="1" ht="32.25" customHeight="1">
      <c r="A92" s="244" t="s">
        <v>331</v>
      </c>
      <c r="B92" s="239" t="s">
        <v>492</v>
      </c>
      <c r="C92" s="245" t="s">
        <v>332</v>
      </c>
      <c r="D92" s="448">
        <v>112400</v>
      </c>
    </row>
    <row r="93" spans="1:4" s="234" customFormat="1" ht="20.25" customHeight="1">
      <c r="A93" s="243" t="s">
        <v>493</v>
      </c>
      <c r="B93" s="239" t="s">
        <v>494</v>
      </c>
      <c r="C93" s="245"/>
      <c r="D93" s="447">
        <f>D94</f>
        <v>3000</v>
      </c>
    </row>
    <row r="94" spans="1:4" s="234" customFormat="1" ht="32.25" customHeight="1">
      <c r="A94" s="244" t="s">
        <v>331</v>
      </c>
      <c r="B94" s="239" t="s">
        <v>494</v>
      </c>
      <c r="C94" s="245" t="s">
        <v>332</v>
      </c>
      <c r="D94" s="447">
        <v>3000</v>
      </c>
    </row>
    <row r="95" spans="1:4" s="234" customFormat="1" ht="28.5" customHeight="1">
      <c r="A95" s="258" t="s">
        <v>438</v>
      </c>
      <c r="B95" s="237" t="s">
        <v>439</v>
      </c>
      <c r="C95" s="229"/>
      <c r="D95" s="450">
        <f>D96</f>
        <v>1659000</v>
      </c>
    </row>
    <row r="96" spans="1:4" s="234" customFormat="1" ht="30.75" customHeight="1">
      <c r="A96" s="243" t="s">
        <v>318</v>
      </c>
      <c r="B96" s="240" t="s">
        <v>440</v>
      </c>
      <c r="C96" s="241"/>
      <c r="D96" s="448">
        <f>D97+D98</f>
        <v>1659000</v>
      </c>
    </row>
    <row r="97" spans="1:4" s="234" customFormat="1" ht="44.25" customHeight="1">
      <c r="A97" s="244" t="s">
        <v>311</v>
      </c>
      <c r="B97" s="240" t="s">
        <v>440</v>
      </c>
      <c r="C97" s="245" t="s">
        <v>75</v>
      </c>
      <c r="D97" s="448">
        <f>1274000+385000</f>
        <v>1659000</v>
      </c>
    </row>
    <row r="98" spans="1:4" s="234" customFormat="1" ht="26.25" hidden="1">
      <c r="A98" s="244" t="s">
        <v>435</v>
      </c>
      <c r="B98" s="240" t="s">
        <v>440</v>
      </c>
      <c r="C98" s="245" t="s">
        <v>261</v>
      </c>
      <c r="D98" s="448"/>
    </row>
    <row r="99" spans="1:4" ht="32.25" customHeight="1">
      <c r="A99" s="233" t="s">
        <v>337</v>
      </c>
      <c r="B99" s="228" t="s">
        <v>665</v>
      </c>
      <c r="C99" s="229"/>
      <c r="D99" s="442">
        <f>D100+D155+D170</f>
        <v>293764813</v>
      </c>
    </row>
    <row r="100" spans="1:4" s="277" customFormat="1" ht="41.25" customHeight="1">
      <c r="A100" s="315" t="s">
        <v>338</v>
      </c>
      <c r="B100" s="249" t="s">
        <v>666</v>
      </c>
      <c r="C100" s="257"/>
      <c r="D100" s="446">
        <f>D101+D124+D147</f>
        <v>258477121</v>
      </c>
    </row>
    <row r="101" spans="1:4" s="234" customFormat="1" ht="45.75" customHeight="1">
      <c r="A101" s="260" t="s">
        <v>667</v>
      </c>
      <c r="B101" s="334" t="s">
        <v>668</v>
      </c>
      <c r="C101" s="229"/>
      <c r="D101" s="450">
        <f>D102+D109+D116+D118+D120+D114+D113</f>
        <v>68439437</v>
      </c>
    </row>
    <row r="102" spans="1:4" s="234" customFormat="1" ht="18.75" customHeight="1">
      <c r="A102" s="336" t="s">
        <v>359</v>
      </c>
      <c r="B102" s="337" t="s">
        <v>831</v>
      </c>
      <c r="C102" s="241"/>
      <c r="D102" s="448">
        <f>D104+D103</f>
        <v>2056240</v>
      </c>
    </row>
    <row r="103" spans="1:4" s="234" customFormat="1" ht="31.5" customHeight="1">
      <c r="A103" s="244" t="s">
        <v>435</v>
      </c>
      <c r="B103" s="337" t="s">
        <v>831</v>
      </c>
      <c r="C103" s="241" t="s">
        <v>261</v>
      </c>
      <c r="D103" s="242">
        <v>8192</v>
      </c>
    </row>
    <row r="104" spans="1:4" s="234" customFormat="1" ht="17.25" customHeight="1">
      <c r="A104" s="329" t="s">
        <v>103</v>
      </c>
      <c r="B104" s="337" t="s">
        <v>831</v>
      </c>
      <c r="C104" s="241" t="s">
        <v>104</v>
      </c>
      <c r="D104" s="242">
        <v>2048048</v>
      </c>
    </row>
    <row r="105" spans="1:4" s="234" customFormat="1" ht="27" customHeight="1" hidden="1">
      <c r="A105" s="305" t="s">
        <v>339</v>
      </c>
      <c r="B105" s="239" t="s">
        <v>879</v>
      </c>
      <c r="C105" s="241"/>
      <c r="D105" s="447">
        <f>D106</f>
        <v>0</v>
      </c>
    </row>
    <row r="106" spans="1:4" s="234" customFormat="1" ht="16.5" customHeight="1" hidden="1">
      <c r="A106" s="244" t="s">
        <v>310</v>
      </c>
      <c r="B106" s="239" t="s">
        <v>879</v>
      </c>
      <c r="C106" s="241" t="s">
        <v>261</v>
      </c>
      <c r="D106" s="447"/>
    </row>
    <row r="107" spans="1:4" s="234" customFormat="1" ht="42.75" customHeight="1" hidden="1">
      <c r="A107" s="452" t="s">
        <v>880</v>
      </c>
      <c r="B107" s="239" t="s">
        <v>881</v>
      </c>
      <c r="C107" s="241"/>
      <c r="D107" s="447">
        <f>D108</f>
        <v>0</v>
      </c>
    </row>
    <row r="108" spans="1:4" s="234" customFormat="1" ht="27" customHeight="1" hidden="1">
      <c r="A108" s="244" t="s">
        <v>310</v>
      </c>
      <c r="B108" s="239" t="s">
        <v>881</v>
      </c>
      <c r="C108" s="241" t="s">
        <v>261</v>
      </c>
      <c r="D108" s="447"/>
    </row>
    <row r="109" spans="1:4" s="234" customFormat="1" ht="71.25" customHeight="1">
      <c r="A109" s="255" t="s">
        <v>669</v>
      </c>
      <c r="B109" s="239" t="s">
        <v>670</v>
      </c>
      <c r="C109" s="241"/>
      <c r="D109" s="448">
        <f>D110+D111</f>
        <v>35860397</v>
      </c>
    </row>
    <row r="110" spans="1:4" s="234" customFormat="1" ht="42" customHeight="1">
      <c r="A110" s="316" t="s">
        <v>311</v>
      </c>
      <c r="B110" s="239" t="s">
        <v>670</v>
      </c>
      <c r="C110" s="241" t="s">
        <v>75</v>
      </c>
      <c r="D110" s="448">
        <f>27343470+8257724</f>
        <v>35601194</v>
      </c>
    </row>
    <row r="111" spans="1:4" s="234" customFormat="1" ht="25.5" customHeight="1">
      <c r="A111" s="244" t="s">
        <v>435</v>
      </c>
      <c r="B111" s="239" t="s">
        <v>670</v>
      </c>
      <c r="C111" s="241" t="s">
        <v>261</v>
      </c>
      <c r="D111" s="448">
        <v>259203</v>
      </c>
    </row>
    <row r="112" spans="1:4" s="234" customFormat="1" ht="26.25" hidden="1">
      <c r="A112" s="265" t="s">
        <v>671</v>
      </c>
      <c r="B112" s="239" t="s">
        <v>672</v>
      </c>
      <c r="C112" s="241"/>
      <c r="D112" s="448">
        <f>D113</f>
        <v>0</v>
      </c>
    </row>
    <row r="113" spans="1:4" s="234" customFormat="1" ht="24.75" hidden="1">
      <c r="A113" s="319" t="s">
        <v>435</v>
      </c>
      <c r="B113" s="239" t="s">
        <v>672</v>
      </c>
      <c r="C113" s="241" t="s">
        <v>261</v>
      </c>
      <c r="D113" s="448"/>
    </row>
    <row r="114" spans="1:4" s="234" customFormat="1" ht="26.25" hidden="1">
      <c r="A114" s="255" t="s">
        <v>673</v>
      </c>
      <c r="B114" s="239" t="s">
        <v>674</v>
      </c>
      <c r="C114" s="241"/>
      <c r="D114" s="448">
        <f>D115</f>
        <v>0</v>
      </c>
    </row>
    <row r="115" spans="1:4" s="234" customFormat="1" ht="24.75" hidden="1">
      <c r="A115" s="319" t="s">
        <v>435</v>
      </c>
      <c r="B115" s="239" t="s">
        <v>674</v>
      </c>
      <c r="C115" s="241" t="s">
        <v>261</v>
      </c>
      <c r="D115" s="448"/>
    </row>
    <row r="116" spans="1:4" s="234" customFormat="1" ht="51.75" hidden="1">
      <c r="A116" s="265" t="s">
        <v>675</v>
      </c>
      <c r="B116" s="239" t="s">
        <v>676</v>
      </c>
      <c r="C116" s="241"/>
      <c r="D116" s="448">
        <f>D117</f>
        <v>0</v>
      </c>
    </row>
    <row r="117" spans="1:4" s="234" customFormat="1" ht="26.25" hidden="1">
      <c r="A117" s="244" t="s">
        <v>435</v>
      </c>
      <c r="B117" s="239" t="s">
        <v>676</v>
      </c>
      <c r="C117" s="241" t="s">
        <v>261</v>
      </c>
      <c r="D117" s="448"/>
    </row>
    <row r="118" spans="1:4" s="234" customFormat="1" ht="45.75" customHeight="1" hidden="1">
      <c r="A118" s="265" t="s">
        <v>677</v>
      </c>
      <c r="B118" s="239" t="s">
        <v>678</v>
      </c>
      <c r="C118" s="241"/>
      <c r="D118" s="448">
        <f>D119</f>
        <v>0</v>
      </c>
    </row>
    <row r="119" spans="1:4" s="234" customFormat="1" ht="30" customHeight="1" hidden="1">
      <c r="A119" s="244" t="s">
        <v>435</v>
      </c>
      <c r="B119" s="239" t="s">
        <v>678</v>
      </c>
      <c r="C119" s="241" t="s">
        <v>261</v>
      </c>
      <c r="D119" s="448">
        <f>150000-150000</f>
        <v>0</v>
      </c>
    </row>
    <row r="120" spans="1:4" s="234" customFormat="1" ht="30" customHeight="1">
      <c r="A120" s="247" t="s">
        <v>334</v>
      </c>
      <c r="B120" s="239" t="s">
        <v>679</v>
      </c>
      <c r="C120" s="241"/>
      <c r="D120" s="448">
        <f>D121+D122+D123</f>
        <v>30522800</v>
      </c>
    </row>
    <row r="121" spans="1:4" s="234" customFormat="1" ht="44.25" customHeight="1">
      <c r="A121" s="244" t="s">
        <v>311</v>
      </c>
      <c r="B121" s="239" t="s">
        <v>679</v>
      </c>
      <c r="C121" s="241" t="s">
        <v>75</v>
      </c>
      <c r="D121" s="242">
        <f>11455400+3459500</f>
        <v>14914900</v>
      </c>
    </row>
    <row r="122" spans="1:4" s="234" customFormat="1" ht="30" customHeight="1">
      <c r="A122" s="244" t="s">
        <v>435</v>
      </c>
      <c r="B122" s="239" t="s">
        <v>679</v>
      </c>
      <c r="C122" s="241" t="s">
        <v>261</v>
      </c>
      <c r="D122" s="242">
        <f>90000+5613200+134300+127800+1100900+6432000+10000</f>
        <v>13508200</v>
      </c>
    </row>
    <row r="123" spans="1:4" s="234" customFormat="1" ht="18" customHeight="1">
      <c r="A123" s="247" t="s">
        <v>76</v>
      </c>
      <c r="B123" s="239" t="s">
        <v>679</v>
      </c>
      <c r="C123" s="241" t="s">
        <v>73</v>
      </c>
      <c r="D123" s="242">
        <f>2099700</f>
        <v>2099700</v>
      </c>
    </row>
    <row r="124" spans="1:4" s="234" customFormat="1" ht="31.5" customHeight="1">
      <c r="A124" s="260" t="s">
        <v>680</v>
      </c>
      <c r="B124" s="334" t="s">
        <v>681</v>
      </c>
      <c r="C124" s="229"/>
      <c r="D124" s="450">
        <f>D125+D128+D130+D132+D138+D140+D142+D145+D136</f>
        <v>175644685</v>
      </c>
    </row>
    <row r="125" spans="1:4" s="234" customFormat="1" ht="66.75" customHeight="1">
      <c r="A125" s="255" t="s">
        <v>682</v>
      </c>
      <c r="B125" s="239" t="s">
        <v>683</v>
      </c>
      <c r="C125" s="241"/>
      <c r="D125" s="448">
        <f>D126+D127</f>
        <v>149773201</v>
      </c>
    </row>
    <row r="126" spans="1:4" s="234" customFormat="1" ht="45" customHeight="1">
      <c r="A126" s="244" t="s">
        <v>311</v>
      </c>
      <c r="B126" s="239" t="s">
        <v>683</v>
      </c>
      <c r="C126" s="241" t="s">
        <v>75</v>
      </c>
      <c r="D126" s="448">
        <f>109920480+33195983</f>
        <v>143116463</v>
      </c>
    </row>
    <row r="127" spans="1:4" s="234" customFormat="1" ht="25.5" customHeight="1">
      <c r="A127" s="244" t="s">
        <v>435</v>
      </c>
      <c r="B127" s="239" t="s">
        <v>683</v>
      </c>
      <c r="C127" s="241" t="s">
        <v>261</v>
      </c>
      <c r="D127" s="448">
        <f>716593+4093345+1846800</f>
        <v>6656738</v>
      </c>
    </row>
    <row r="128" spans="1:4" ht="15" hidden="1">
      <c r="A128" s="265" t="s">
        <v>687</v>
      </c>
      <c r="B128" s="239" t="s">
        <v>688</v>
      </c>
      <c r="C128" s="241"/>
      <c r="D128" s="448">
        <f>D129</f>
        <v>0</v>
      </c>
    </row>
    <row r="129" spans="1:4" s="234" customFormat="1" ht="26.25" hidden="1">
      <c r="A129" s="244" t="s">
        <v>435</v>
      </c>
      <c r="B129" s="239" t="s">
        <v>688</v>
      </c>
      <c r="C129" s="241" t="s">
        <v>261</v>
      </c>
      <c r="D129" s="448"/>
    </row>
    <row r="130" spans="1:4" s="234" customFormat="1" ht="15" hidden="1">
      <c r="A130" s="265" t="s">
        <v>689</v>
      </c>
      <c r="B130" s="239" t="s">
        <v>690</v>
      </c>
      <c r="C130" s="241"/>
      <c r="D130" s="448">
        <f>D131</f>
        <v>0</v>
      </c>
    </row>
    <row r="131" spans="1:4" s="234" customFormat="1" ht="26.25" hidden="1">
      <c r="A131" s="244" t="s">
        <v>435</v>
      </c>
      <c r="B131" s="239" t="s">
        <v>690</v>
      </c>
      <c r="C131" s="241" t="s">
        <v>261</v>
      </c>
      <c r="D131" s="448"/>
    </row>
    <row r="132" spans="1:4" ht="51.75" hidden="1">
      <c r="A132" s="265" t="s">
        <v>691</v>
      </c>
      <c r="B132" s="239" t="s">
        <v>692</v>
      </c>
      <c r="C132" s="241"/>
      <c r="D132" s="448">
        <f>D133</f>
        <v>0</v>
      </c>
    </row>
    <row r="133" spans="1:4" ht="26.25" hidden="1">
      <c r="A133" s="244" t="s">
        <v>435</v>
      </c>
      <c r="B133" s="239" t="s">
        <v>692</v>
      </c>
      <c r="C133" s="241" t="s">
        <v>261</v>
      </c>
      <c r="D133" s="448"/>
    </row>
    <row r="134" spans="1:4" s="234" customFormat="1" ht="27" customHeight="1" hidden="1">
      <c r="A134" s="265" t="s">
        <v>671</v>
      </c>
      <c r="B134" s="239" t="s">
        <v>684</v>
      </c>
      <c r="C134" s="241"/>
      <c r="D134" s="448">
        <f>D135</f>
        <v>0</v>
      </c>
    </row>
    <row r="135" spans="1:4" s="234" customFormat="1" ht="27.75" customHeight="1" hidden="1">
      <c r="A135" s="319" t="s">
        <v>435</v>
      </c>
      <c r="B135" s="239" t="s">
        <v>684</v>
      </c>
      <c r="C135" s="241"/>
      <c r="D135" s="448"/>
    </row>
    <row r="136" spans="1:4" ht="26.25" hidden="1">
      <c r="A136" s="255" t="s">
        <v>673</v>
      </c>
      <c r="B136" s="239" t="s">
        <v>685</v>
      </c>
      <c r="C136" s="241"/>
      <c r="D136" s="448">
        <f>D137</f>
        <v>0</v>
      </c>
    </row>
    <row r="137" spans="1:4" ht="24.75" hidden="1">
      <c r="A137" s="319" t="s">
        <v>435</v>
      </c>
      <c r="B137" s="239" t="s">
        <v>685</v>
      </c>
      <c r="C137" s="241" t="s">
        <v>261</v>
      </c>
      <c r="D137" s="448"/>
    </row>
    <row r="138" spans="1:4" ht="39">
      <c r="A138" s="265" t="s">
        <v>693</v>
      </c>
      <c r="B138" s="239" t="s">
        <v>694</v>
      </c>
      <c r="C138" s="241"/>
      <c r="D138" s="448">
        <f>D139</f>
        <v>500000</v>
      </c>
    </row>
    <row r="139" spans="1:4" ht="26.25">
      <c r="A139" s="244" t="s">
        <v>435</v>
      </c>
      <c r="B139" s="239" t="s">
        <v>694</v>
      </c>
      <c r="C139" s="241" t="s">
        <v>261</v>
      </c>
      <c r="D139" s="448">
        <v>500000</v>
      </c>
    </row>
    <row r="140" spans="1:4" s="234" customFormat="1" ht="15">
      <c r="A140" s="305" t="s">
        <v>340</v>
      </c>
      <c r="B140" s="239" t="s">
        <v>695</v>
      </c>
      <c r="C140" s="241"/>
      <c r="D140" s="448">
        <f>D141</f>
        <v>1898506</v>
      </c>
    </row>
    <row r="141" spans="1:4" ht="47.25" customHeight="1">
      <c r="A141" s="244" t="s">
        <v>311</v>
      </c>
      <c r="B141" s="239" t="s">
        <v>695</v>
      </c>
      <c r="C141" s="241" t="s">
        <v>75</v>
      </c>
      <c r="D141" s="449">
        <v>1898506</v>
      </c>
    </row>
    <row r="142" spans="1:4" ht="25.5">
      <c r="A142" s="247" t="s">
        <v>334</v>
      </c>
      <c r="B142" s="239" t="s">
        <v>696</v>
      </c>
      <c r="C142" s="241"/>
      <c r="D142" s="448">
        <f>D143+D144</f>
        <v>23272978</v>
      </c>
    </row>
    <row r="143" spans="1:4" ht="27.75" customHeight="1">
      <c r="A143" s="244" t="s">
        <v>435</v>
      </c>
      <c r="B143" s="239" t="s">
        <v>696</v>
      </c>
      <c r="C143" s="241" t="s">
        <v>261</v>
      </c>
      <c r="D143" s="242">
        <f>64300+10243900+298200+244100+3997600+6453878+340000</f>
        <v>21641978</v>
      </c>
    </row>
    <row r="144" spans="1:4" s="234" customFormat="1" ht="18" customHeight="1">
      <c r="A144" s="247" t="s">
        <v>76</v>
      </c>
      <c r="B144" s="239" t="s">
        <v>696</v>
      </c>
      <c r="C144" s="241" t="s">
        <v>73</v>
      </c>
      <c r="D144" s="242">
        <v>1631000</v>
      </c>
    </row>
    <row r="145" spans="1:4" s="234" customFormat="1" ht="21" customHeight="1">
      <c r="A145" s="244" t="s">
        <v>697</v>
      </c>
      <c r="B145" s="239" t="s">
        <v>698</v>
      </c>
      <c r="C145" s="241"/>
      <c r="D145" s="242">
        <f>D146</f>
        <v>200000</v>
      </c>
    </row>
    <row r="146" spans="1:4" s="234" customFormat="1" ht="33.75" customHeight="1">
      <c r="A146" s="244" t="s">
        <v>435</v>
      </c>
      <c r="B146" s="239" t="s">
        <v>698</v>
      </c>
      <c r="C146" s="241" t="s">
        <v>261</v>
      </c>
      <c r="D146" s="242">
        <v>200000</v>
      </c>
    </row>
    <row r="147" spans="1:4" s="234" customFormat="1" ht="33.75" customHeight="1">
      <c r="A147" s="260" t="s">
        <v>699</v>
      </c>
      <c r="B147" s="228" t="s">
        <v>700</v>
      </c>
      <c r="C147" s="229"/>
      <c r="D147" s="450">
        <f>D152+D148+D150</f>
        <v>14392999</v>
      </c>
    </row>
    <row r="148" spans="1:4" s="234" customFormat="1" ht="33" customHeight="1" hidden="1">
      <c r="A148" s="265" t="s">
        <v>701</v>
      </c>
      <c r="B148" s="239" t="s">
        <v>702</v>
      </c>
      <c r="C148" s="241"/>
      <c r="D148" s="448">
        <f>D149</f>
        <v>0</v>
      </c>
    </row>
    <row r="149" spans="1:4" s="234" customFormat="1" ht="45" customHeight="1" hidden="1">
      <c r="A149" s="244" t="s">
        <v>311</v>
      </c>
      <c r="B149" s="239" t="s">
        <v>702</v>
      </c>
      <c r="C149" s="241" t="s">
        <v>75</v>
      </c>
      <c r="D149" s="448"/>
    </row>
    <row r="150" spans="1:4" ht="34.5" customHeight="1">
      <c r="A150" s="265" t="s">
        <v>703</v>
      </c>
      <c r="B150" s="239" t="s">
        <v>704</v>
      </c>
      <c r="C150" s="241"/>
      <c r="D150" s="448">
        <f>D151</f>
        <v>100000</v>
      </c>
    </row>
    <row r="151" spans="1:4" ht="54" customHeight="1">
      <c r="A151" s="244" t="s">
        <v>311</v>
      </c>
      <c r="B151" s="239" t="s">
        <v>704</v>
      </c>
      <c r="C151" s="241" t="s">
        <v>75</v>
      </c>
      <c r="D151" s="448">
        <v>100000</v>
      </c>
    </row>
    <row r="152" spans="1:4" s="234" customFormat="1" ht="60" customHeight="1">
      <c r="A152" s="255" t="s">
        <v>815</v>
      </c>
      <c r="B152" s="239" t="s">
        <v>816</v>
      </c>
      <c r="C152" s="241"/>
      <c r="D152" s="447">
        <f>D153+D154</f>
        <v>14292999</v>
      </c>
    </row>
    <row r="153" spans="1:4" s="234" customFormat="1" ht="33" customHeight="1" hidden="1">
      <c r="A153" s="244" t="s">
        <v>435</v>
      </c>
      <c r="B153" s="239" t="s">
        <v>816</v>
      </c>
      <c r="C153" s="241" t="s">
        <v>261</v>
      </c>
      <c r="D153" s="448"/>
    </row>
    <row r="154" spans="1:4" s="234" customFormat="1" ht="21" customHeight="1">
      <c r="A154" s="329" t="s">
        <v>103</v>
      </c>
      <c r="B154" s="239" t="s">
        <v>816</v>
      </c>
      <c r="C154" s="241" t="s">
        <v>104</v>
      </c>
      <c r="D154" s="449">
        <f>15708999-1000000-416000</f>
        <v>14292999</v>
      </c>
    </row>
    <row r="155" spans="1:4" s="277" customFormat="1" ht="48" customHeight="1">
      <c r="A155" s="248" t="s">
        <v>341</v>
      </c>
      <c r="B155" s="249" t="s">
        <v>724</v>
      </c>
      <c r="C155" s="257"/>
      <c r="D155" s="453">
        <f>D156+D161+D166</f>
        <v>28308700</v>
      </c>
    </row>
    <row r="156" spans="1:4" s="234" customFormat="1" ht="36.75" customHeight="1">
      <c r="A156" s="260" t="s">
        <v>725</v>
      </c>
      <c r="B156" s="228" t="s">
        <v>726</v>
      </c>
      <c r="C156" s="229"/>
      <c r="D156" s="450">
        <f>D157</f>
        <v>11843800</v>
      </c>
    </row>
    <row r="157" spans="1:4" s="234" customFormat="1" ht="25.5">
      <c r="A157" s="247" t="s">
        <v>334</v>
      </c>
      <c r="B157" s="239" t="s">
        <v>727</v>
      </c>
      <c r="C157" s="241"/>
      <c r="D157" s="448">
        <f>D158+D159+D160</f>
        <v>11843800</v>
      </c>
    </row>
    <row r="158" spans="1:4" s="234" customFormat="1" ht="47.25" customHeight="1">
      <c r="A158" s="244" t="s">
        <v>311</v>
      </c>
      <c r="B158" s="239" t="s">
        <v>727</v>
      </c>
      <c r="C158" s="241" t="s">
        <v>75</v>
      </c>
      <c r="D158" s="242">
        <f>8587800+2593500</f>
        <v>11181300</v>
      </c>
    </row>
    <row r="159" spans="1:4" s="234" customFormat="1" ht="33" customHeight="1">
      <c r="A159" s="244" t="s">
        <v>435</v>
      </c>
      <c r="B159" s="239" t="s">
        <v>727</v>
      </c>
      <c r="C159" s="241" t="s">
        <v>261</v>
      </c>
      <c r="D159" s="242">
        <f>72500+193700+45200+85200+84600+100000</f>
        <v>581200</v>
      </c>
    </row>
    <row r="160" spans="1:4" s="234" customFormat="1" ht="20.25" customHeight="1">
      <c r="A160" s="247" t="s">
        <v>76</v>
      </c>
      <c r="B160" s="239" t="s">
        <v>727</v>
      </c>
      <c r="C160" s="241" t="s">
        <v>73</v>
      </c>
      <c r="D160" s="242">
        <f>81300</f>
        <v>81300</v>
      </c>
    </row>
    <row r="161" spans="1:4" s="234" customFormat="1" ht="25.5" customHeight="1">
      <c r="A161" s="260" t="s">
        <v>728</v>
      </c>
      <c r="B161" s="228" t="s">
        <v>729</v>
      </c>
      <c r="C161" s="229"/>
      <c r="D161" s="450">
        <f>D162</f>
        <v>15048900</v>
      </c>
    </row>
    <row r="162" spans="1:4" s="234" customFormat="1" ht="31.5" customHeight="1">
      <c r="A162" s="247" t="s">
        <v>334</v>
      </c>
      <c r="B162" s="239" t="s">
        <v>730</v>
      </c>
      <c r="C162" s="241"/>
      <c r="D162" s="448">
        <f>D163+D164+D165</f>
        <v>15048900</v>
      </c>
    </row>
    <row r="163" spans="1:4" s="234" customFormat="1" ht="45" customHeight="1">
      <c r="A163" s="244" t="s">
        <v>311</v>
      </c>
      <c r="B163" s="239" t="s">
        <v>730</v>
      </c>
      <c r="C163" s="241" t="s">
        <v>75</v>
      </c>
      <c r="D163" s="242">
        <f>11113100+3356200</f>
        <v>14469300</v>
      </c>
    </row>
    <row r="164" spans="1:4" s="234" customFormat="1" ht="26.25" customHeight="1">
      <c r="A164" s="244" t="s">
        <v>435</v>
      </c>
      <c r="B164" s="239" t="s">
        <v>730</v>
      </c>
      <c r="C164" s="241" t="s">
        <v>261</v>
      </c>
      <c r="D164" s="242">
        <f>25000+380200+30000+25000+59800</f>
        <v>520000</v>
      </c>
    </row>
    <row r="165" spans="1:4" s="234" customFormat="1" ht="16.5" customHeight="1">
      <c r="A165" s="247" t="s">
        <v>76</v>
      </c>
      <c r="B165" s="239" t="s">
        <v>730</v>
      </c>
      <c r="C165" s="241" t="s">
        <v>73</v>
      </c>
      <c r="D165" s="242">
        <f>59600</f>
        <v>59600</v>
      </c>
    </row>
    <row r="166" spans="1:4" s="234" customFormat="1" ht="29.25" customHeight="1">
      <c r="A166" s="330" t="s">
        <v>817</v>
      </c>
      <c r="B166" s="228" t="s">
        <v>818</v>
      </c>
      <c r="C166" s="229"/>
      <c r="D166" s="450">
        <f>D167</f>
        <v>1416000</v>
      </c>
    </row>
    <row r="167" spans="1:4" s="234" customFormat="1" ht="57" customHeight="1">
      <c r="A167" s="305" t="s">
        <v>353</v>
      </c>
      <c r="B167" s="239" t="s">
        <v>819</v>
      </c>
      <c r="C167" s="241"/>
      <c r="D167" s="448">
        <f>D168+D169</f>
        <v>1416000</v>
      </c>
    </row>
    <row r="168" spans="1:4" s="234" customFormat="1" ht="26.25" hidden="1">
      <c r="A168" s="244" t="s">
        <v>435</v>
      </c>
      <c r="B168" s="239" t="s">
        <v>819</v>
      </c>
      <c r="C168" s="241" t="s">
        <v>261</v>
      </c>
      <c r="D168" s="448"/>
    </row>
    <row r="169" spans="1:4" s="234" customFormat="1" ht="19.5" customHeight="1">
      <c r="A169" s="329" t="s">
        <v>103</v>
      </c>
      <c r="B169" s="239" t="s">
        <v>819</v>
      </c>
      <c r="C169" s="241" t="s">
        <v>104</v>
      </c>
      <c r="D169" s="242">
        <f>1000000+416000</f>
        <v>1416000</v>
      </c>
    </row>
    <row r="170" spans="1:4" s="277" customFormat="1" ht="47.25" customHeight="1">
      <c r="A170" s="322" t="s">
        <v>755</v>
      </c>
      <c r="B170" s="249" t="s">
        <v>756</v>
      </c>
      <c r="C170" s="257"/>
      <c r="D170" s="453">
        <f>D171+D176</f>
        <v>6978992</v>
      </c>
    </row>
    <row r="171" spans="1:4" s="234" customFormat="1" ht="32.25" customHeight="1">
      <c r="A171" s="260" t="s">
        <v>757</v>
      </c>
      <c r="B171" s="228" t="s">
        <v>758</v>
      </c>
      <c r="C171" s="229"/>
      <c r="D171" s="450">
        <f>D172</f>
        <v>6822800</v>
      </c>
    </row>
    <row r="172" spans="1:4" s="234" customFormat="1" ht="33.75" customHeight="1">
      <c r="A172" s="247" t="s">
        <v>334</v>
      </c>
      <c r="B172" s="239" t="s">
        <v>759</v>
      </c>
      <c r="C172" s="241"/>
      <c r="D172" s="448">
        <f>D173+D174+D175</f>
        <v>6822800</v>
      </c>
    </row>
    <row r="173" spans="1:4" s="234" customFormat="1" ht="42" customHeight="1">
      <c r="A173" s="244" t="s">
        <v>311</v>
      </c>
      <c r="B173" s="239" t="s">
        <v>759</v>
      </c>
      <c r="C173" s="241" t="s">
        <v>75</v>
      </c>
      <c r="D173" s="242">
        <f>4682300+1414100</f>
        <v>6096400</v>
      </c>
    </row>
    <row r="174" spans="1:4" s="234" customFormat="1" ht="27.75" customHeight="1">
      <c r="A174" s="244" t="s">
        <v>435</v>
      </c>
      <c r="B174" s="239" t="s">
        <v>759</v>
      </c>
      <c r="C174" s="241" t="s">
        <v>261</v>
      </c>
      <c r="D174" s="242">
        <f>102900+128200+117300+260900+100000</f>
        <v>709300</v>
      </c>
    </row>
    <row r="175" spans="1:4" s="234" customFormat="1" ht="16.5" customHeight="1">
      <c r="A175" s="247" t="s">
        <v>76</v>
      </c>
      <c r="B175" s="239" t="s">
        <v>759</v>
      </c>
      <c r="C175" s="241" t="s">
        <v>73</v>
      </c>
      <c r="D175" s="242">
        <v>17100</v>
      </c>
    </row>
    <row r="176" spans="1:4" s="234" customFormat="1" ht="27.75" customHeight="1">
      <c r="A176" s="260" t="s">
        <v>760</v>
      </c>
      <c r="B176" s="228" t="s">
        <v>761</v>
      </c>
      <c r="C176" s="229"/>
      <c r="D176" s="450">
        <f>D177+D179</f>
        <v>156192</v>
      </c>
    </row>
    <row r="177" spans="1:4" s="234" customFormat="1" ht="28.5" customHeight="1">
      <c r="A177" s="323" t="s">
        <v>345</v>
      </c>
      <c r="B177" s="239" t="s">
        <v>762</v>
      </c>
      <c r="C177" s="241"/>
      <c r="D177" s="448">
        <f>D178</f>
        <v>116192</v>
      </c>
    </row>
    <row r="178" spans="1:4" s="234" customFormat="1" ht="40.5" customHeight="1">
      <c r="A178" s="244" t="s">
        <v>311</v>
      </c>
      <c r="B178" s="239" t="s">
        <v>762</v>
      </c>
      <c r="C178" s="241" t="s">
        <v>75</v>
      </c>
      <c r="D178" s="242">
        <f>89241+26951</f>
        <v>116192</v>
      </c>
    </row>
    <row r="179" spans="1:4" s="234" customFormat="1" ht="16.5" customHeight="1">
      <c r="A179" s="244" t="s">
        <v>697</v>
      </c>
      <c r="B179" s="239" t="s">
        <v>763</v>
      </c>
      <c r="C179" s="241"/>
      <c r="D179" s="448">
        <f>D180</f>
        <v>40000</v>
      </c>
    </row>
    <row r="180" spans="1:4" s="234" customFormat="1" ht="27" customHeight="1">
      <c r="A180" s="244" t="s">
        <v>435</v>
      </c>
      <c r="B180" s="239" t="s">
        <v>763</v>
      </c>
      <c r="C180" s="241" t="s">
        <v>261</v>
      </c>
      <c r="D180" s="448">
        <v>40000</v>
      </c>
    </row>
    <row r="181" spans="1:4" s="234" customFormat="1" ht="52.5" customHeight="1">
      <c r="A181" s="281" t="s">
        <v>586</v>
      </c>
      <c r="B181" s="228" t="s">
        <v>587</v>
      </c>
      <c r="C181" s="229"/>
      <c r="D181" s="450">
        <f>D182</f>
        <v>97000</v>
      </c>
    </row>
    <row r="182" spans="1:4" s="277" customFormat="1" ht="54" customHeight="1">
      <c r="A182" s="301" t="s">
        <v>588</v>
      </c>
      <c r="B182" s="249" t="s">
        <v>589</v>
      </c>
      <c r="C182" s="276"/>
      <c r="D182" s="453">
        <f>D183</f>
        <v>97000</v>
      </c>
    </row>
    <row r="183" spans="1:4" s="277" customFormat="1" ht="44.25" customHeight="1">
      <c r="A183" s="260" t="s">
        <v>590</v>
      </c>
      <c r="B183" s="228" t="s">
        <v>591</v>
      </c>
      <c r="C183" s="229"/>
      <c r="D183" s="230">
        <f>D184+D186</f>
        <v>97000</v>
      </c>
    </row>
    <row r="184" spans="1:4" s="234" customFormat="1" ht="18" customHeight="1">
      <c r="A184" s="243" t="s">
        <v>592</v>
      </c>
      <c r="B184" s="239" t="s">
        <v>593</v>
      </c>
      <c r="C184" s="229"/>
      <c r="D184" s="242">
        <f>D185</f>
        <v>62000</v>
      </c>
    </row>
    <row r="185" spans="1:4" s="234" customFormat="1" ht="27" customHeight="1">
      <c r="A185" s="244" t="s">
        <v>435</v>
      </c>
      <c r="B185" s="239" t="s">
        <v>593</v>
      </c>
      <c r="C185" s="241" t="s">
        <v>261</v>
      </c>
      <c r="D185" s="242">
        <f>5000+32000+25000</f>
        <v>62000</v>
      </c>
    </row>
    <row r="186" spans="1:4" s="234" customFormat="1" ht="27" customHeight="1">
      <c r="A186" s="243" t="s">
        <v>594</v>
      </c>
      <c r="B186" s="239" t="s">
        <v>595</v>
      </c>
      <c r="C186" s="229"/>
      <c r="D186" s="242">
        <f>D187</f>
        <v>35000</v>
      </c>
    </row>
    <row r="187" spans="1:4" s="234" customFormat="1" ht="27" customHeight="1">
      <c r="A187" s="244" t="s">
        <v>435</v>
      </c>
      <c r="B187" s="239" t="s">
        <v>595</v>
      </c>
      <c r="C187" s="241" t="s">
        <v>261</v>
      </c>
      <c r="D187" s="242">
        <f>5000+30000</f>
        <v>35000</v>
      </c>
    </row>
    <row r="188" spans="1:4" s="234" customFormat="1" ht="54.75" customHeight="1">
      <c r="A188" s="391" t="s">
        <v>861</v>
      </c>
      <c r="B188" s="267" t="s">
        <v>597</v>
      </c>
      <c r="C188" s="229"/>
      <c r="D188" s="442">
        <f>D189</f>
        <v>100000</v>
      </c>
    </row>
    <row r="189" spans="1:4" s="277" customFormat="1" ht="67.5" customHeight="1">
      <c r="A189" s="282" t="s">
        <v>862</v>
      </c>
      <c r="B189" s="454" t="s">
        <v>599</v>
      </c>
      <c r="C189" s="276"/>
      <c r="D189" s="446">
        <f>D191</f>
        <v>100000</v>
      </c>
    </row>
    <row r="190" spans="1:4" s="277" customFormat="1" ht="33.75" customHeight="1">
      <c r="A190" s="260" t="s">
        <v>600</v>
      </c>
      <c r="B190" s="267" t="s">
        <v>601</v>
      </c>
      <c r="C190" s="229"/>
      <c r="D190" s="442">
        <f>D191</f>
        <v>100000</v>
      </c>
    </row>
    <row r="191" spans="1:4" s="234" customFormat="1" ht="15.75">
      <c r="A191" s="303" t="s">
        <v>312</v>
      </c>
      <c r="B191" s="269" t="s">
        <v>602</v>
      </c>
      <c r="C191" s="241"/>
      <c r="D191" s="447">
        <f>D192</f>
        <v>100000</v>
      </c>
    </row>
    <row r="192" spans="1:4" s="234" customFormat="1" ht="26.25">
      <c r="A192" s="244" t="s">
        <v>435</v>
      </c>
      <c r="B192" s="269" t="s">
        <v>602</v>
      </c>
      <c r="C192" s="241" t="s">
        <v>261</v>
      </c>
      <c r="D192" s="447">
        <v>100000</v>
      </c>
    </row>
    <row r="193" spans="1:4" s="234" customFormat="1" ht="43.5" customHeight="1">
      <c r="A193" s="227" t="s">
        <v>627</v>
      </c>
      <c r="B193" s="267" t="s">
        <v>628</v>
      </c>
      <c r="C193" s="246"/>
      <c r="D193" s="450">
        <f>D194</f>
        <v>1560000</v>
      </c>
    </row>
    <row r="194" spans="1:4" s="277" customFormat="1" ht="54" customHeight="1">
      <c r="A194" s="307" t="s">
        <v>629</v>
      </c>
      <c r="B194" s="290" t="s">
        <v>882</v>
      </c>
      <c r="C194" s="251"/>
      <c r="D194" s="453">
        <f>D195</f>
        <v>1560000</v>
      </c>
    </row>
    <row r="195" spans="1:4" s="234" customFormat="1" ht="27.75" customHeight="1">
      <c r="A195" s="260" t="s">
        <v>631</v>
      </c>
      <c r="B195" s="287" t="s">
        <v>632</v>
      </c>
      <c r="C195" s="246"/>
      <c r="D195" s="450">
        <f>D196+D198+D200+D202</f>
        <v>1560000</v>
      </c>
    </row>
    <row r="196" spans="1:4" s="234" customFormat="1" ht="39" hidden="1">
      <c r="A196" s="265" t="s">
        <v>633</v>
      </c>
      <c r="B196" s="275" t="s">
        <v>634</v>
      </c>
      <c r="C196" s="245"/>
      <c r="D196" s="448">
        <f>D197</f>
        <v>0</v>
      </c>
    </row>
    <row r="197" spans="1:4" s="234" customFormat="1" ht="15" hidden="1">
      <c r="A197" s="305" t="s">
        <v>90</v>
      </c>
      <c r="B197" s="275" t="s">
        <v>634</v>
      </c>
      <c r="C197" s="245" t="s">
        <v>97</v>
      </c>
      <c r="D197" s="448"/>
    </row>
    <row r="198" spans="1:4" s="234" customFormat="1" ht="51.75" hidden="1">
      <c r="A198" s="265" t="s">
        <v>635</v>
      </c>
      <c r="B198" s="275" t="s">
        <v>636</v>
      </c>
      <c r="C198" s="245"/>
      <c r="D198" s="448">
        <f>D199</f>
        <v>0</v>
      </c>
    </row>
    <row r="199" spans="1:4" s="234" customFormat="1" ht="15" hidden="1">
      <c r="A199" s="305" t="s">
        <v>90</v>
      </c>
      <c r="B199" s="275" t="s">
        <v>636</v>
      </c>
      <c r="C199" s="245" t="s">
        <v>97</v>
      </c>
      <c r="D199" s="448"/>
    </row>
    <row r="200" spans="1:4" s="234" customFormat="1" ht="39" hidden="1">
      <c r="A200" s="265" t="s">
        <v>637</v>
      </c>
      <c r="B200" s="275" t="s">
        <v>638</v>
      </c>
      <c r="C200" s="245"/>
      <c r="D200" s="448">
        <f>D201</f>
        <v>0</v>
      </c>
    </row>
    <row r="201" spans="1:4" s="234" customFormat="1" ht="15" hidden="1">
      <c r="A201" s="305" t="s">
        <v>90</v>
      </c>
      <c r="B201" s="275" t="s">
        <v>638</v>
      </c>
      <c r="C201" s="245" t="s">
        <v>97</v>
      </c>
      <c r="D201" s="448"/>
    </row>
    <row r="202" spans="1:4" s="234" customFormat="1" ht="39">
      <c r="A202" s="265" t="s">
        <v>639</v>
      </c>
      <c r="B202" s="275" t="s">
        <v>640</v>
      </c>
      <c r="C202" s="245"/>
      <c r="D202" s="448">
        <f>D203</f>
        <v>1560000</v>
      </c>
    </row>
    <row r="203" spans="1:4" s="234" customFormat="1" ht="15">
      <c r="A203" s="305" t="s">
        <v>90</v>
      </c>
      <c r="B203" s="275" t="s">
        <v>640</v>
      </c>
      <c r="C203" s="245" t="s">
        <v>97</v>
      </c>
      <c r="D203" s="448">
        <v>1560000</v>
      </c>
    </row>
    <row r="204" spans="1:4" s="234" customFormat="1" ht="65.25" customHeight="1">
      <c r="A204" s="309" t="s">
        <v>641</v>
      </c>
      <c r="B204" s="294" t="s">
        <v>604</v>
      </c>
      <c r="C204" s="229"/>
      <c r="D204" s="442">
        <f>D216+D205</f>
        <v>2950000</v>
      </c>
    </row>
    <row r="205" spans="1:4" s="277" customFormat="1" ht="64.5" hidden="1">
      <c r="A205" s="455" t="s">
        <v>883</v>
      </c>
      <c r="B205" s="290" t="s">
        <v>884</v>
      </c>
      <c r="C205" s="251"/>
      <c r="D205" s="446">
        <f>D206+D209</f>
        <v>0</v>
      </c>
    </row>
    <row r="206" spans="1:4" s="234" customFormat="1" ht="25.5" hidden="1">
      <c r="A206" s="260" t="s">
        <v>885</v>
      </c>
      <c r="B206" s="267" t="s">
        <v>886</v>
      </c>
      <c r="C206" s="246"/>
      <c r="D206" s="442">
        <f>D208</f>
        <v>0</v>
      </c>
    </row>
    <row r="207" spans="1:4" s="234" customFormat="1" ht="15.75" hidden="1">
      <c r="A207" s="305" t="s">
        <v>887</v>
      </c>
      <c r="B207" s="275" t="s">
        <v>888</v>
      </c>
      <c r="C207" s="245"/>
      <c r="D207" s="447">
        <f>D208</f>
        <v>0</v>
      </c>
    </row>
    <row r="208" spans="1:4" s="234" customFormat="1" ht="15.75" hidden="1">
      <c r="A208" s="305" t="s">
        <v>90</v>
      </c>
      <c r="B208" s="275" t="s">
        <v>888</v>
      </c>
      <c r="C208" s="245" t="s">
        <v>97</v>
      </c>
      <c r="D208" s="447"/>
    </row>
    <row r="209" spans="1:4" s="234" customFormat="1" ht="26.25" hidden="1">
      <c r="A209" s="233" t="s">
        <v>889</v>
      </c>
      <c r="B209" s="267" t="s">
        <v>890</v>
      </c>
      <c r="C209" s="246"/>
      <c r="D209" s="442">
        <f>D210</f>
        <v>0</v>
      </c>
    </row>
    <row r="210" spans="1:4" s="234" customFormat="1" ht="15.75" hidden="1">
      <c r="A210" s="243" t="s">
        <v>891</v>
      </c>
      <c r="B210" s="275" t="s">
        <v>892</v>
      </c>
      <c r="C210" s="245"/>
      <c r="D210" s="447">
        <f>D211</f>
        <v>0</v>
      </c>
    </row>
    <row r="211" spans="1:4" s="234" customFormat="1" ht="15.75" hidden="1">
      <c r="A211" s="305" t="s">
        <v>90</v>
      </c>
      <c r="B211" s="275" t="s">
        <v>892</v>
      </c>
      <c r="C211" s="245" t="s">
        <v>97</v>
      </c>
      <c r="D211" s="447"/>
    </row>
    <row r="212" spans="1:4" s="234" customFormat="1" ht="15.75" hidden="1">
      <c r="A212" s="305" t="s">
        <v>887</v>
      </c>
      <c r="B212" s="275" t="s">
        <v>893</v>
      </c>
      <c r="C212" s="245"/>
      <c r="D212" s="447">
        <f>D213</f>
        <v>0</v>
      </c>
    </row>
    <row r="213" spans="1:4" s="234" customFormat="1" ht="15.75" hidden="1">
      <c r="A213" s="305" t="s">
        <v>90</v>
      </c>
      <c r="B213" s="275" t="s">
        <v>893</v>
      </c>
      <c r="C213" s="245" t="s">
        <v>97</v>
      </c>
      <c r="D213" s="447"/>
    </row>
    <row r="214" spans="1:4" s="234" customFormat="1" ht="15.75" hidden="1">
      <c r="A214" s="305" t="s">
        <v>894</v>
      </c>
      <c r="B214" s="275" t="s">
        <v>895</v>
      </c>
      <c r="C214" s="245"/>
      <c r="D214" s="447">
        <f>D215</f>
        <v>0</v>
      </c>
    </row>
    <row r="215" spans="1:4" s="234" customFormat="1" ht="15.75" hidden="1">
      <c r="A215" s="305" t="s">
        <v>90</v>
      </c>
      <c r="B215" s="275" t="s">
        <v>895</v>
      </c>
      <c r="C215" s="245" t="s">
        <v>97</v>
      </c>
      <c r="D215" s="447"/>
    </row>
    <row r="216" spans="1:4" s="277" customFormat="1" ht="73.5" customHeight="1">
      <c r="A216" s="282" t="s">
        <v>605</v>
      </c>
      <c r="B216" s="304" t="s">
        <v>606</v>
      </c>
      <c r="C216" s="257"/>
      <c r="D216" s="447">
        <f>D217+D224+D229+D232</f>
        <v>2950000</v>
      </c>
    </row>
    <row r="217" spans="1:4" s="277" customFormat="1" ht="26.25" hidden="1">
      <c r="A217" s="332" t="s">
        <v>820</v>
      </c>
      <c r="B217" s="267" t="s">
        <v>821</v>
      </c>
      <c r="C217" s="246"/>
      <c r="D217" s="442">
        <f>D218+D220+D222</f>
        <v>0</v>
      </c>
    </row>
    <row r="218" spans="1:4" s="277" customFormat="1" ht="39" hidden="1">
      <c r="A218" s="243" t="s">
        <v>822</v>
      </c>
      <c r="B218" s="269" t="s">
        <v>823</v>
      </c>
      <c r="C218" s="245"/>
      <c r="D218" s="447">
        <f>D219</f>
        <v>0</v>
      </c>
    </row>
    <row r="219" spans="1:4" s="277" customFormat="1" ht="15.75" hidden="1">
      <c r="A219" s="305" t="s">
        <v>90</v>
      </c>
      <c r="B219" s="269" t="s">
        <v>823</v>
      </c>
      <c r="C219" s="245" t="s">
        <v>97</v>
      </c>
      <c r="D219" s="447"/>
    </row>
    <row r="220" spans="1:4" s="277" customFormat="1" ht="26.25" hidden="1">
      <c r="A220" s="243" t="s">
        <v>824</v>
      </c>
      <c r="B220" s="269" t="s">
        <v>825</v>
      </c>
      <c r="C220" s="245"/>
      <c r="D220" s="447">
        <f>D221</f>
        <v>0</v>
      </c>
    </row>
    <row r="221" spans="1:4" s="277" customFormat="1" ht="15.75" hidden="1">
      <c r="A221" s="305" t="s">
        <v>90</v>
      </c>
      <c r="B221" s="269" t="s">
        <v>825</v>
      </c>
      <c r="C221" s="245" t="s">
        <v>97</v>
      </c>
      <c r="D221" s="447"/>
    </row>
    <row r="222" spans="1:4" s="277" customFormat="1" ht="26.25" hidden="1">
      <c r="A222" s="243" t="s">
        <v>824</v>
      </c>
      <c r="B222" s="269" t="s">
        <v>826</v>
      </c>
      <c r="C222" s="245"/>
      <c r="D222" s="447">
        <f>D223</f>
        <v>0</v>
      </c>
    </row>
    <row r="223" spans="1:4" s="277" customFormat="1" ht="15.75" hidden="1">
      <c r="A223" s="305" t="s">
        <v>90</v>
      </c>
      <c r="B223" s="269" t="s">
        <v>826</v>
      </c>
      <c r="C223" s="245" t="s">
        <v>97</v>
      </c>
      <c r="D223" s="447"/>
    </row>
    <row r="224" spans="1:4" s="277" customFormat="1" ht="42.75" customHeight="1" hidden="1">
      <c r="A224" s="260" t="s">
        <v>896</v>
      </c>
      <c r="B224" s="267" t="s">
        <v>897</v>
      </c>
      <c r="C224" s="246"/>
      <c r="D224" s="442">
        <f>D225+D227</f>
        <v>0</v>
      </c>
    </row>
    <row r="225" spans="1:4" s="277" customFormat="1" ht="26.25" hidden="1">
      <c r="A225" s="265" t="s">
        <v>898</v>
      </c>
      <c r="B225" s="269" t="s">
        <v>899</v>
      </c>
      <c r="C225" s="245"/>
      <c r="D225" s="447">
        <f>D226</f>
        <v>0</v>
      </c>
    </row>
    <row r="226" spans="1:4" s="277" customFormat="1" ht="15.75" hidden="1">
      <c r="A226" s="305" t="s">
        <v>90</v>
      </c>
      <c r="B226" s="269" t="s">
        <v>899</v>
      </c>
      <c r="C226" s="245" t="s">
        <v>97</v>
      </c>
      <c r="D226" s="447"/>
    </row>
    <row r="227" spans="1:4" s="277" customFormat="1" ht="39" hidden="1">
      <c r="A227" s="265" t="s">
        <v>900</v>
      </c>
      <c r="B227" s="269" t="s">
        <v>901</v>
      </c>
      <c r="C227" s="245"/>
      <c r="D227" s="447">
        <f>D228</f>
        <v>0</v>
      </c>
    </row>
    <row r="228" spans="1:4" s="277" customFormat="1" ht="15.75" hidden="1">
      <c r="A228" s="305" t="s">
        <v>90</v>
      </c>
      <c r="B228" s="269" t="s">
        <v>901</v>
      </c>
      <c r="C228" s="245" t="s">
        <v>97</v>
      </c>
      <c r="D228" s="447"/>
    </row>
    <row r="229" spans="1:4" s="277" customFormat="1" ht="45" customHeight="1">
      <c r="A229" s="260" t="s">
        <v>644</v>
      </c>
      <c r="B229" s="267" t="s">
        <v>645</v>
      </c>
      <c r="C229" s="246"/>
      <c r="D229" s="450">
        <f>D230</f>
        <v>2550000</v>
      </c>
    </row>
    <row r="230" spans="1:4" s="277" customFormat="1" ht="39">
      <c r="A230" s="243" t="s">
        <v>646</v>
      </c>
      <c r="B230" s="269" t="s">
        <v>647</v>
      </c>
      <c r="C230" s="245"/>
      <c r="D230" s="448">
        <f>D231</f>
        <v>2550000</v>
      </c>
    </row>
    <row r="231" spans="1:4" s="277" customFormat="1" ht="15">
      <c r="A231" s="305" t="s">
        <v>90</v>
      </c>
      <c r="B231" s="269" t="s">
        <v>647</v>
      </c>
      <c r="C231" s="245" t="s">
        <v>97</v>
      </c>
      <c r="D231" s="448">
        <f>250000+1000000+1300000</f>
        <v>2550000</v>
      </c>
    </row>
    <row r="232" spans="1:4" s="277" customFormat="1" ht="36.75" customHeight="1">
      <c r="A232" s="260" t="s">
        <v>607</v>
      </c>
      <c r="B232" s="267" t="s">
        <v>608</v>
      </c>
      <c r="C232" s="246"/>
      <c r="D232" s="450">
        <f>D233</f>
        <v>400000</v>
      </c>
    </row>
    <row r="233" spans="1:4" s="277" customFormat="1" ht="39">
      <c r="A233" s="305" t="s">
        <v>609</v>
      </c>
      <c r="B233" s="269" t="s">
        <v>610</v>
      </c>
      <c r="C233" s="245"/>
      <c r="D233" s="448">
        <f>D234</f>
        <v>400000</v>
      </c>
    </row>
    <row r="234" spans="1:4" s="277" customFormat="1" ht="15">
      <c r="A234" s="305" t="s">
        <v>90</v>
      </c>
      <c r="B234" s="269" t="s">
        <v>610</v>
      </c>
      <c r="C234" s="245" t="s">
        <v>97</v>
      </c>
      <c r="D234" s="448">
        <v>400000</v>
      </c>
    </row>
    <row r="235" spans="1:4" s="234" customFormat="1" ht="57" customHeight="1">
      <c r="A235" s="260" t="s">
        <v>705</v>
      </c>
      <c r="B235" s="287" t="s">
        <v>706</v>
      </c>
      <c r="C235" s="229"/>
      <c r="D235" s="450">
        <f>D236+D243+D252</f>
        <v>2915000</v>
      </c>
    </row>
    <row r="236" spans="1:4" s="277" customFormat="1" ht="71.25" customHeight="1">
      <c r="A236" s="247" t="s">
        <v>732</v>
      </c>
      <c r="B236" s="275" t="s">
        <v>733</v>
      </c>
      <c r="C236" s="293"/>
      <c r="D236" s="448">
        <f>D237+D240</f>
        <v>50000</v>
      </c>
    </row>
    <row r="237" spans="1:4" s="234" customFormat="1" ht="39" customHeight="1">
      <c r="A237" s="260" t="s">
        <v>734</v>
      </c>
      <c r="B237" s="287" t="s">
        <v>735</v>
      </c>
      <c r="C237" s="289"/>
      <c r="D237" s="450">
        <f>D238</f>
        <v>20000</v>
      </c>
    </row>
    <row r="238" spans="1:4" s="234" customFormat="1" ht="15.75" customHeight="1">
      <c r="A238" s="247" t="s">
        <v>344</v>
      </c>
      <c r="B238" s="275" t="s">
        <v>736</v>
      </c>
      <c r="C238" s="293"/>
      <c r="D238" s="448">
        <f>D239</f>
        <v>20000</v>
      </c>
    </row>
    <row r="239" spans="1:4" s="277" customFormat="1" ht="26.25">
      <c r="A239" s="244" t="s">
        <v>435</v>
      </c>
      <c r="B239" s="275" t="s">
        <v>736</v>
      </c>
      <c r="C239" s="293" t="s">
        <v>261</v>
      </c>
      <c r="D239" s="448">
        <f>15000+5000</f>
        <v>20000</v>
      </c>
    </row>
    <row r="240" spans="1:4" s="234" customFormat="1" ht="25.5">
      <c r="A240" s="260" t="s">
        <v>737</v>
      </c>
      <c r="B240" s="275" t="s">
        <v>738</v>
      </c>
      <c r="C240" s="293"/>
      <c r="D240" s="448">
        <f>D241</f>
        <v>30000</v>
      </c>
    </row>
    <row r="241" spans="1:4" s="234" customFormat="1" ht="15">
      <c r="A241" s="247" t="s">
        <v>344</v>
      </c>
      <c r="B241" s="275" t="s">
        <v>739</v>
      </c>
      <c r="C241" s="293"/>
      <c r="D241" s="448">
        <f>D242</f>
        <v>30000</v>
      </c>
    </row>
    <row r="242" spans="1:4" s="234" customFormat="1" ht="26.25">
      <c r="A242" s="244" t="s">
        <v>435</v>
      </c>
      <c r="B242" s="275" t="s">
        <v>739</v>
      </c>
      <c r="C242" s="293" t="s">
        <v>261</v>
      </c>
      <c r="D242" s="448">
        <v>30000</v>
      </c>
    </row>
    <row r="243" spans="1:4" s="277" customFormat="1" ht="68.25" customHeight="1">
      <c r="A243" s="282" t="s">
        <v>707</v>
      </c>
      <c r="B243" s="290" t="s">
        <v>708</v>
      </c>
      <c r="C243" s="276"/>
      <c r="D243" s="453">
        <f>D244+D247</f>
        <v>100000</v>
      </c>
    </row>
    <row r="244" spans="1:4" s="277" customFormat="1" ht="44.25" customHeight="1">
      <c r="A244" s="283" t="s">
        <v>832</v>
      </c>
      <c r="B244" s="287" t="s">
        <v>833</v>
      </c>
      <c r="C244" s="229"/>
      <c r="D244" s="450">
        <f>D245</f>
        <v>100000</v>
      </c>
    </row>
    <row r="245" spans="1:4" s="234" customFormat="1" ht="39">
      <c r="A245" s="238" t="s">
        <v>361</v>
      </c>
      <c r="B245" s="275" t="s">
        <v>834</v>
      </c>
      <c r="C245" s="241"/>
      <c r="D245" s="448">
        <f>D246</f>
        <v>100000</v>
      </c>
    </row>
    <row r="246" spans="1:4" s="277" customFormat="1" ht="25.5" customHeight="1">
      <c r="A246" s="244" t="s">
        <v>435</v>
      </c>
      <c r="B246" s="275" t="s">
        <v>834</v>
      </c>
      <c r="C246" s="241" t="s">
        <v>261</v>
      </c>
      <c r="D246" s="448">
        <v>100000</v>
      </c>
    </row>
    <row r="247" spans="1:4" s="277" customFormat="1" ht="41.25" customHeight="1" hidden="1">
      <c r="A247" s="283" t="s">
        <v>709</v>
      </c>
      <c r="B247" s="287" t="s">
        <v>710</v>
      </c>
      <c r="C247" s="229"/>
      <c r="D247" s="450">
        <f>D248</f>
        <v>0</v>
      </c>
    </row>
    <row r="248" spans="1:4" s="277" customFormat="1" ht="30" customHeight="1" hidden="1">
      <c r="A248" s="247" t="s">
        <v>334</v>
      </c>
      <c r="B248" s="275" t="s">
        <v>711</v>
      </c>
      <c r="C248" s="241"/>
      <c r="D248" s="448">
        <f>D249+D250+D251</f>
        <v>0</v>
      </c>
    </row>
    <row r="249" spans="1:4" s="234" customFormat="1" ht="41.25" customHeight="1" hidden="1">
      <c r="A249" s="244" t="s">
        <v>311</v>
      </c>
      <c r="B249" s="275" t="s">
        <v>711</v>
      </c>
      <c r="C249" s="241" t="s">
        <v>75</v>
      </c>
      <c r="D249" s="448"/>
    </row>
    <row r="250" spans="1:4" s="234" customFormat="1" ht="28.5" customHeight="1" hidden="1">
      <c r="A250" s="244" t="s">
        <v>435</v>
      </c>
      <c r="B250" s="275" t="s">
        <v>711</v>
      </c>
      <c r="C250" s="241" t="s">
        <v>261</v>
      </c>
      <c r="D250" s="448"/>
    </row>
    <row r="251" spans="1:4" s="234" customFormat="1" ht="16.5" customHeight="1" hidden="1">
      <c r="A251" s="247" t="s">
        <v>76</v>
      </c>
      <c r="B251" s="275" t="s">
        <v>711</v>
      </c>
      <c r="C251" s="241" t="s">
        <v>73</v>
      </c>
      <c r="D251" s="448"/>
    </row>
    <row r="252" spans="1:4" s="277" customFormat="1" ht="58.5" customHeight="1">
      <c r="A252" s="282" t="s">
        <v>740</v>
      </c>
      <c r="B252" s="290" t="s">
        <v>741</v>
      </c>
      <c r="C252" s="291"/>
      <c r="D252" s="453">
        <f>D253+D263+D260</f>
        <v>2765000</v>
      </c>
    </row>
    <row r="253" spans="1:4" s="234" customFormat="1" ht="25.5">
      <c r="A253" s="260" t="s">
        <v>742</v>
      </c>
      <c r="B253" s="287" t="s">
        <v>743</v>
      </c>
      <c r="C253" s="289"/>
      <c r="D253" s="450">
        <f>D254+D257</f>
        <v>1043300</v>
      </c>
    </row>
    <row r="254" spans="1:4" s="234" customFormat="1" ht="15" hidden="1">
      <c r="A254" s="238" t="s">
        <v>744</v>
      </c>
      <c r="B254" s="275" t="s">
        <v>745</v>
      </c>
      <c r="C254" s="241"/>
      <c r="D254" s="448">
        <f>D255+D256</f>
        <v>0</v>
      </c>
    </row>
    <row r="255" spans="1:4" s="234" customFormat="1" ht="26.25" hidden="1">
      <c r="A255" s="244" t="s">
        <v>435</v>
      </c>
      <c r="B255" s="275" t="s">
        <v>745</v>
      </c>
      <c r="C255" s="293" t="s">
        <v>261</v>
      </c>
      <c r="D255" s="448"/>
    </row>
    <row r="256" spans="1:4" s="234" customFormat="1" ht="15" hidden="1">
      <c r="A256" s="238" t="s">
        <v>103</v>
      </c>
      <c r="B256" s="275" t="s">
        <v>745</v>
      </c>
      <c r="C256" s="293" t="s">
        <v>104</v>
      </c>
      <c r="D256" s="448"/>
    </row>
    <row r="257" spans="1:4" s="234" customFormat="1" ht="18.75" customHeight="1">
      <c r="A257" s="265" t="s">
        <v>746</v>
      </c>
      <c r="B257" s="275" t="s">
        <v>747</v>
      </c>
      <c r="C257" s="241"/>
      <c r="D257" s="448">
        <f>D259+D258</f>
        <v>1043300</v>
      </c>
    </row>
    <row r="258" spans="1:4" s="234" customFormat="1" ht="29.25" customHeight="1">
      <c r="A258" s="244" t="s">
        <v>435</v>
      </c>
      <c r="B258" s="275" t="s">
        <v>747</v>
      </c>
      <c r="C258" s="293" t="s">
        <v>261</v>
      </c>
      <c r="D258" s="448">
        <v>396500</v>
      </c>
    </row>
    <row r="259" spans="1:4" s="234" customFormat="1" ht="21" customHeight="1">
      <c r="A259" s="238" t="s">
        <v>103</v>
      </c>
      <c r="B259" s="275" t="s">
        <v>747</v>
      </c>
      <c r="C259" s="293" t="s">
        <v>104</v>
      </c>
      <c r="D259" s="448">
        <v>646800</v>
      </c>
    </row>
    <row r="260" spans="1:4" s="234" customFormat="1" ht="15.75" customHeight="1">
      <c r="A260" s="260" t="s">
        <v>748</v>
      </c>
      <c r="B260" s="275" t="s">
        <v>749</v>
      </c>
      <c r="C260" s="293"/>
      <c r="D260" s="448">
        <f>D261</f>
        <v>30000</v>
      </c>
    </row>
    <row r="261" spans="1:4" s="234" customFormat="1" ht="15" customHeight="1">
      <c r="A261" s="319" t="s">
        <v>750</v>
      </c>
      <c r="B261" s="275" t="s">
        <v>751</v>
      </c>
      <c r="C261" s="293"/>
      <c r="D261" s="448">
        <f>D262</f>
        <v>30000</v>
      </c>
    </row>
    <row r="262" spans="1:4" s="234" customFormat="1" ht="24.75" customHeight="1">
      <c r="A262" s="319" t="s">
        <v>435</v>
      </c>
      <c r="B262" s="275" t="s">
        <v>751</v>
      </c>
      <c r="C262" s="293" t="s">
        <v>261</v>
      </c>
      <c r="D262" s="448">
        <v>30000</v>
      </c>
    </row>
    <row r="263" spans="1:4" s="234" customFormat="1" ht="39.75" customHeight="1">
      <c r="A263" s="260" t="s">
        <v>752</v>
      </c>
      <c r="B263" s="287" t="s">
        <v>753</v>
      </c>
      <c r="C263" s="289"/>
      <c r="D263" s="450">
        <f>D264</f>
        <v>1691700</v>
      </c>
    </row>
    <row r="264" spans="1:4" s="234" customFormat="1" ht="25.5" customHeight="1">
      <c r="A264" s="243" t="s">
        <v>334</v>
      </c>
      <c r="B264" s="275" t="s">
        <v>754</v>
      </c>
      <c r="C264" s="293"/>
      <c r="D264" s="448">
        <f>D265+D266+D267</f>
        <v>1691700</v>
      </c>
    </row>
    <row r="265" spans="1:4" s="234" customFormat="1" ht="30.75" customHeight="1">
      <c r="A265" s="238" t="s">
        <v>102</v>
      </c>
      <c r="B265" s="275" t="s">
        <v>754</v>
      </c>
      <c r="C265" s="241" t="s">
        <v>75</v>
      </c>
      <c r="D265" s="242">
        <f>284900+86000</f>
        <v>370900</v>
      </c>
    </row>
    <row r="266" spans="1:4" s="234" customFormat="1" ht="31.5" customHeight="1">
      <c r="A266" s="244" t="s">
        <v>435</v>
      </c>
      <c r="B266" s="275" t="s">
        <v>754</v>
      </c>
      <c r="C266" s="293" t="s">
        <v>261</v>
      </c>
      <c r="D266" s="242">
        <f>78300+3400+1239000</f>
        <v>1320700</v>
      </c>
    </row>
    <row r="267" spans="1:4" s="234" customFormat="1" ht="18.75" customHeight="1">
      <c r="A267" s="247" t="s">
        <v>76</v>
      </c>
      <c r="B267" s="275" t="s">
        <v>754</v>
      </c>
      <c r="C267" s="293" t="s">
        <v>73</v>
      </c>
      <c r="D267" s="242">
        <v>100</v>
      </c>
    </row>
    <row r="268" spans="1:4" s="234" customFormat="1" ht="43.5" customHeight="1">
      <c r="A268" s="281" t="s">
        <v>495</v>
      </c>
      <c r="B268" s="228" t="s">
        <v>496</v>
      </c>
      <c r="C268" s="246"/>
      <c r="D268" s="230">
        <f>D269</f>
        <v>406001</v>
      </c>
    </row>
    <row r="269" spans="1:4" s="277" customFormat="1" ht="57.75" customHeight="1">
      <c r="A269" s="282" t="s">
        <v>497</v>
      </c>
      <c r="B269" s="249" t="s">
        <v>498</v>
      </c>
      <c r="C269" s="251"/>
      <c r="D269" s="252">
        <f>D270</f>
        <v>406001</v>
      </c>
    </row>
    <row r="270" spans="1:4" s="277" customFormat="1" ht="27" customHeight="1">
      <c r="A270" s="283" t="s">
        <v>499</v>
      </c>
      <c r="B270" s="228" t="s">
        <v>500</v>
      </c>
      <c r="C270" s="246"/>
      <c r="D270" s="230">
        <f>D271</f>
        <v>406001</v>
      </c>
    </row>
    <row r="271" spans="1:4" s="234" customFormat="1" ht="18" customHeight="1">
      <c r="A271" s="284" t="s">
        <v>501</v>
      </c>
      <c r="B271" s="239" t="s">
        <v>502</v>
      </c>
      <c r="C271" s="245"/>
      <c r="D271" s="242">
        <f>D272</f>
        <v>406001</v>
      </c>
    </row>
    <row r="272" spans="1:4" s="234" customFormat="1" ht="27" customHeight="1">
      <c r="A272" s="244" t="s">
        <v>435</v>
      </c>
      <c r="B272" s="239" t="s">
        <v>502</v>
      </c>
      <c r="C272" s="241" t="s">
        <v>261</v>
      </c>
      <c r="D272" s="242">
        <v>406001</v>
      </c>
    </row>
    <row r="273" spans="1:4" s="234" customFormat="1" ht="36.75" customHeight="1">
      <c r="A273" s="227" t="s">
        <v>320</v>
      </c>
      <c r="B273" s="237" t="s">
        <v>441</v>
      </c>
      <c r="C273" s="229"/>
      <c r="D273" s="450">
        <f>D274</f>
        <v>331614</v>
      </c>
    </row>
    <row r="274" spans="1:4" s="277" customFormat="1" ht="57" customHeight="1">
      <c r="A274" s="259" t="s">
        <v>442</v>
      </c>
      <c r="B274" s="250" t="s">
        <v>443</v>
      </c>
      <c r="C274" s="257"/>
      <c r="D274" s="453">
        <f>D276</f>
        <v>331614</v>
      </c>
    </row>
    <row r="275" spans="1:4" s="277" customFormat="1" ht="29.25" customHeight="1">
      <c r="A275" s="260" t="s">
        <v>444</v>
      </c>
      <c r="B275" s="237" t="s">
        <v>445</v>
      </c>
      <c r="C275" s="229"/>
      <c r="D275" s="450">
        <f>D276</f>
        <v>331614</v>
      </c>
    </row>
    <row r="276" spans="1:4" s="234" customFormat="1" ht="22.5" customHeight="1">
      <c r="A276" s="255" t="s">
        <v>321</v>
      </c>
      <c r="B276" s="240" t="s">
        <v>446</v>
      </c>
      <c r="C276" s="241"/>
      <c r="D276" s="448">
        <f>D277+D278</f>
        <v>331614</v>
      </c>
    </row>
    <row r="277" spans="1:4" s="234" customFormat="1" ht="42.75" customHeight="1">
      <c r="A277" s="244" t="s">
        <v>311</v>
      </c>
      <c r="B277" s="240" t="s">
        <v>446</v>
      </c>
      <c r="C277" s="245" t="s">
        <v>75</v>
      </c>
      <c r="D277" s="448">
        <f>195100+58900</f>
        <v>254000</v>
      </c>
    </row>
    <row r="278" spans="1:4" s="234" customFormat="1" ht="28.5" customHeight="1">
      <c r="A278" s="244" t="s">
        <v>435</v>
      </c>
      <c r="B278" s="240" t="s">
        <v>446</v>
      </c>
      <c r="C278" s="245" t="s">
        <v>261</v>
      </c>
      <c r="D278" s="448">
        <f>16560+36054+25000</f>
        <v>77614</v>
      </c>
    </row>
    <row r="279" spans="1:4" s="234" customFormat="1" ht="53.25" customHeight="1">
      <c r="A279" s="281" t="s">
        <v>503</v>
      </c>
      <c r="B279" s="287" t="s">
        <v>504</v>
      </c>
      <c r="C279" s="229"/>
      <c r="D279" s="450">
        <f>D280+D289+D293</f>
        <v>4835675</v>
      </c>
    </row>
    <row r="280" spans="1:4" s="277" customFormat="1" ht="63.75">
      <c r="A280" s="282" t="s">
        <v>572</v>
      </c>
      <c r="B280" s="290" t="s">
        <v>573</v>
      </c>
      <c r="C280" s="276"/>
      <c r="D280" s="453">
        <f>D281+D284</f>
        <v>4365675</v>
      </c>
    </row>
    <row r="281" spans="1:4" s="253" customFormat="1" ht="35.25" customHeight="1">
      <c r="A281" s="260" t="s">
        <v>574</v>
      </c>
      <c r="B281" s="287" t="s">
        <v>575</v>
      </c>
      <c r="C281" s="229"/>
      <c r="D281" s="450">
        <f>D282</f>
        <v>3365675</v>
      </c>
    </row>
    <row r="282" spans="1:4" ht="26.25">
      <c r="A282" s="244" t="s">
        <v>576</v>
      </c>
      <c r="B282" s="275" t="s">
        <v>577</v>
      </c>
      <c r="C282" s="229"/>
      <c r="D282" s="448">
        <f>D283</f>
        <v>3365675</v>
      </c>
    </row>
    <row r="283" spans="1:4" s="234" customFormat="1" ht="15">
      <c r="A283" s="244" t="s">
        <v>310</v>
      </c>
      <c r="B283" s="275" t="s">
        <v>577</v>
      </c>
      <c r="C283" s="241" t="s">
        <v>261</v>
      </c>
      <c r="D283" s="448">
        <f>4365675-1000000</f>
        <v>3365675</v>
      </c>
    </row>
    <row r="284" spans="1:4" ht="25.5">
      <c r="A284" s="260" t="s">
        <v>578</v>
      </c>
      <c r="B284" s="287" t="s">
        <v>579</v>
      </c>
      <c r="C284" s="229"/>
      <c r="D284" s="450">
        <f>D285</f>
        <v>1000000</v>
      </c>
    </row>
    <row r="285" spans="1:4" s="253" customFormat="1" ht="26.25">
      <c r="A285" s="244" t="s">
        <v>580</v>
      </c>
      <c r="B285" s="275" t="s">
        <v>581</v>
      </c>
      <c r="C285" s="241"/>
      <c r="D285" s="448">
        <f>D286</f>
        <v>1000000</v>
      </c>
    </row>
    <row r="286" spans="1:4" ht="29.25" customHeight="1">
      <c r="A286" s="300" t="s">
        <v>582</v>
      </c>
      <c r="B286" s="275" t="s">
        <v>581</v>
      </c>
      <c r="C286" s="241" t="s">
        <v>583</v>
      </c>
      <c r="D286" s="448">
        <v>1000000</v>
      </c>
    </row>
    <row r="287" spans="1:4" ht="25.5" hidden="1">
      <c r="A287" s="284" t="s">
        <v>584</v>
      </c>
      <c r="B287" s="275" t="s">
        <v>585</v>
      </c>
      <c r="C287" s="229"/>
      <c r="D287" s="448">
        <f>D288</f>
        <v>0</v>
      </c>
    </row>
    <row r="288" spans="1:4" ht="15" hidden="1">
      <c r="A288" s="244" t="s">
        <v>310</v>
      </c>
      <c r="B288" s="275" t="s">
        <v>585</v>
      </c>
      <c r="C288" s="241" t="s">
        <v>261</v>
      </c>
      <c r="D288" s="448"/>
    </row>
    <row r="289" spans="1:4" s="253" customFormat="1" ht="65.25" customHeight="1">
      <c r="A289" s="299" t="s">
        <v>566</v>
      </c>
      <c r="B289" s="290" t="s">
        <v>567</v>
      </c>
      <c r="C289" s="257"/>
      <c r="D289" s="453">
        <f>D290</f>
        <v>150000</v>
      </c>
    </row>
    <row r="290" spans="1:4" s="277" customFormat="1" ht="45.75" customHeight="1">
      <c r="A290" s="260" t="s">
        <v>568</v>
      </c>
      <c r="B290" s="287" t="s">
        <v>569</v>
      </c>
      <c r="C290" s="229"/>
      <c r="D290" s="450">
        <f>D291</f>
        <v>150000</v>
      </c>
    </row>
    <row r="291" spans="1:4" s="234" customFormat="1" ht="15">
      <c r="A291" s="238" t="s">
        <v>336</v>
      </c>
      <c r="B291" s="275" t="s">
        <v>570</v>
      </c>
      <c r="C291" s="229"/>
      <c r="D291" s="448">
        <f>D292</f>
        <v>150000</v>
      </c>
    </row>
    <row r="292" spans="1:4" s="234" customFormat="1" ht="15">
      <c r="A292" s="244" t="s">
        <v>76</v>
      </c>
      <c r="B292" s="275" t="s">
        <v>570</v>
      </c>
      <c r="C292" s="241" t="s">
        <v>73</v>
      </c>
      <c r="D292" s="448">
        <v>150000</v>
      </c>
    </row>
    <row r="293" spans="1:4" s="277" customFormat="1" ht="63.75">
      <c r="A293" s="282" t="s">
        <v>505</v>
      </c>
      <c r="B293" s="290" t="s">
        <v>506</v>
      </c>
      <c r="C293" s="257"/>
      <c r="D293" s="453">
        <f>D294+D297</f>
        <v>320000</v>
      </c>
    </row>
    <row r="294" spans="1:4" ht="25.5" hidden="1">
      <c r="A294" s="306" t="s">
        <v>507</v>
      </c>
      <c r="B294" s="275" t="s">
        <v>508</v>
      </c>
      <c r="C294" s="241"/>
      <c r="D294" s="448">
        <f>D295</f>
        <v>0</v>
      </c>
    </row>
    <row r="295" spans="1:4" ht="25.5" hidden="1">
      <c r="A295" s="247" t="s">
        <v>509</v>
      </c>
      <c r="B295" s="275" t="s">
        <v>510</v>
      </c>
      <c r="C295" s="229"/>
      <c r="D295" s="448">
        <f>D296</f>
        <v>0</v>
      </c>
    </row>
    <row r="296" spans="1:4" ht="26.25" hidden="1">
      <c r="A296" s="244" t="s">
        <v>435</v>
      </c>
      <c r="B296" s="275" t="s">
        <v>510</v>
      </c>
      <c r="C296" s="241" t="s">
        <v>261</v>
      </c>
      <c r="D296" s="448"/>
    </row>
    <row r="297" spans="1:4" s="234" customFormat="1" ht="57.75" customHeight="1">
      <c r="A297" s="306" t="s">
        <v>712</v>
      </c>
      <c r="B297" s="287" t="s">
        <v>713</v>
      </c>
      <c r="C297" s="229"/>
      <c r="D297" s="450">
        <f>D298</f>
        <v>320000</v>
      </c>
    </row>
    <row r="298" spans="1:4" ht="31.5" customHeight="1">
      <c r="A298" s="247" t="s">
        <v>509</v>
      </c>
      <c r="B298" s="275" t="s">
        <v>714</v>
      </c>
      <c r="C298" s="229"/>
      <c r="D298" s="448">
        <f>D299</f>
        <v>320000</v>
      </c>
    </row>
    <row r="299" spans="1:4" ht="27.75" customHeight="1">
      <c r="A299" s="244" t="s">
        <v>435</v>
      </c>
      <c r="B299" s="275" t="s">
        <v>714</v>
      </c>
      <c r="C299" s="241" t="s">
        <v>261</v>
      </c>
      <c r="D299" s="242">
        <v>320000</v>
      </c>
    </row>
    <row r="300" spans="1:4" ht="57.75" customHeight="1">
      <c r="A300" s="233" t="s">
        <v>447</v>
      </c>
      <c r="B300" s="237" t="s">
        <v>448</v>
      </c>
      <c r="C300" s="246"/>
      <c r="D300" s="450">
        <f>D301</f>
        <v>474000</v>
      </c>
    </row>
    <row r="301" spans="1:4" s="277" customFormat="1" ht="69" customHeight="1">
      <c r="A301" s="238" t="s">
        <v>449</v>
      </c>
      <c r="B301" s="240" t="s">
        <v>450</v>
      </c>
      <c r="C301" s="245"/>
      <c r="D301" s="448">
        <f>D303+D306</f>
        <v>474000</v>
      </c>
    </row>
    <row r="302" spans="1:4" ht="45.75" customHeight="1">
      <c r="A302" s="258" t="s">
        <v>451</v>
      </c>
      <c r="B302" s="240" t="s">
        <v>452</v>
      </c>
      <c r="C302" s="245"/>
      <c r="D302" s="448">
        <f>D303+D306</f>
        <v>474000</v>
      </c>
    </row>
    <row r="303" spans="1:4" ht="40.5" customHeight="1">
      <c r="A303" s="255" t="s">
        <v>322</v>
      </c>
      <c r="B303" s="239" t="s">
        <v>453</v>
      </c>
      <c r="C303" s="241"/>
      <c r="D303" s="448">
        <f>D304+D305</f>
        <v>237000</v>
      </c>
    </row>
    <row r="304" spans="1:4" ht="43.5" customHeight="1">
      <c r="A304" s="244" t="s">
        <v>311</v>
      </c>
      <c r="B304" s="239" t="s">
        <v>453</v>
      </c>
      <c r="C304" s="245" t="s">
        <v>75</v>
      </c>
      <c r="D304" s="448">
        <f>182000+55000</f>
        <v>237000</v>
      </c>
    </row>
    <row r="305" spans="1:4" s="234" customFormat="1" ht="26.25" hidden="1">
      <c r="A305" s="244" t="s">
        <v>435</v>
      </c>
      <c r="B305" s="239" t="s">
        <v>453</v>
      </c>
      <c r="C305" s="245" t="s">
        <v>261</v>
      </c>
      <c r="D305" s="448"/>
    </row>
    <row r="306" spans="1:4" ht="33.75" customHeight="1">
      <c r="A306" s="255" t="s">
        <v>326</v>
      </c>
      <c r="B306" s="239" t="s">
        <v>454</v>
      </c>
      <c r="C306" s="241"/>
      <c r="D306" s="448">
        <f>D307+D308</f>
        <v>237000</v>
      </c>
    </row>
    <row r="307" spans="1:4" s="234" customFormat="1" ht="39" customHeight="1">
      <c r="A307" s="244" t="s">
        <v>311</v>
      </c>
      <c r="B307" s="239" t="s">
        <v>454</v>
      </c>
      <c r="C307" s="245" t="s">
        <v>75</v>
      </c>
      <c r="D307" s="448">
        <f>182000+55000</f>
        <v>237000</v>
      </c>
    </row>
    <row r="308" spans="1:4" s="234" customFormat="1" ht="1.5" customHeight="1" hidden="1">
      <c r="A308" s="244" t="s">
        <v>435</v>
      </c>
      <c r="B308" s="239" t="s">
        <v>454</v>
      </c>
      <c r="C308" s="245" t="s">
        <v>261</v>
      </c>
      <c r="D308" s="448"/>
    </row>
    <row r="309" spans="1:4" s="234" customFormat="1" ht="59.25" customHeight="1">
      <c r="A309" s="258" t="s">
        <v>549</v>
      </c>
      <c r="B309" s="298" t="s">
        <v>550</v>
      </c>
      <c r="C309" s="245"/>
      <c r="D309" s="448">
        <f>D310</f>
        <v>150000</v>
      </c>
    </row>
    <row r="310" spans="1:4" ht="84.75" customHeight="1">
      <c r="A310" s="288" t="s">
        <v>551</v>
      </c>
      <c r="B310" s="290" t="s">
        <v>552</v>
      </c>
      <c r="C310" s="251"/>
      <c r="D310" s="453">
        <f>D311+D314+D317+D320</f>
        <v>150000</v>
      </c>
    </row>
    <row r="311" spans="1:4" s="234" customFormat="1" ht="25.5" hidden="1">
      <c r="A311" s="280" t="s">
        <v>553</v>
      </c>
      <c r="B311" s="287" t="s">
        <v>554</v>
      </c>
      <c r="C311" s="245"/>
      <c r="D311" s="448">
        <f>D312</f>
        <v>0</v>
      </c>
    </row>
    <row r="312" spans="1:4" s="234" customFormat="1" ht="39" hidden="1">
      <c r="A312" s="244" t="s">
        <v>555</v>
      </c>
      <c r="B312" s="275" t="s">
        <v>556</v>
      </c>
      <c r="C312" s="245"/>
      <c r="D312" s="448">
        <f>D313</f>
        <v>0</v>
      </c>
    </row>
    <row r="313" spans="1:4" s="234" customFormat="1" ht="26.25" hidden="1">
      <c r="A313" s="244" t="s">
        <v>435</v>
      </c>
      <c r="B313" s="275" t="s">
        <v>556</v>
      </c>
      <c r="C313" s="245" t="s">
        <v>261</v>
      </c>
      <c r="D313" s="448"/>
    </row>
    <row r="314" spans="1:4" s="234" customFormat="1" ht="69" customHeight="1">
      <c r="A314" s="280" t="s">
        <v>557</v>
      </c>
      <c r="B314" s="287" t="s">
        <v>558</v>
      </c>
      <c r="C314" s="246"/>
      <c r="D314" s="450">
        <f>D315</f>
        <v>150000</v>
      </c>
    </row>
    <row r="315" spans="1:4" s="234" customFormat="1" ht="39">
      <c r="A315" s="244" t="s">
        <v>555</v>
      </c>
      <c r="B315" s="275" t="s">
        <v>559</v>
      </c>
      <c r="C315" s="246"/>
      <c r="D315" s="450">
        <f>D316</f>
        <v>150000</v>
      </c>
    </row>
    <row r="316" spans="1:4" s="234" customFormat="1" ht="26.25">
      <c r="A316" s="244" t="s">
        <v>435</v>
      </c>
      <c r="B316" s="275" t="s">
        <v>559</v>
      </c>
      <c r="C316" s="245" t="s">
        <v>261</v>
      </c>
      <c r="D316" s="242">
        <v>150000</v>
      </c>
    </row>
    <row r="317" spans="1:4" s="234" customFormat="1" ht="38.25" hidden="1">
      <c r="A317" s="280" t="s">
        <v>560</v>
      </c>
      <c r="B317" s="287" t="s">
        <v>561</v>
      </c>
      <c r="C317" s="245"/>
      <c r="D317" s="448">
        <f>D318</f>
        <v>0</v>
      </c>
    </row>
    <row r="318" spans="1:4" s="234" customFormat="1" ht="39" hidden="1">
      <c r="A318" s="244" t="s">
        <v>555</v>
      </c>
      <c r="B318" s="275" t="s">
        <v>562</v>
      </c>
      <c r="C318" s="245"/>
      <c r="D318" s="448">
        <f>D319</f>
        <v>0</v>
      </c>
    </row>
    <row r="319" spans="1:4" s="234" customFormat="1" ht="26.25" hidden="1">
      <c r="A319" s="244" t="s">
        <v>435</v>
      </c>
      <c r="B319" s="275" t="s">
        <v>562</v>
      </c>
      <c r="C319" s="245" t="s">
        <v>261</v>
      </c>
      <c r="D319" s="448"/>
    </row>
    <row r="320" spans="1:4" s="234" customFormat="1" ht="25.5" hidden="1">
      <c r="A320" s="280" t="s">
        <v>563</v>
      </c>
      <c r="B320" s="287" t="s">
        <v>564</v>
      </c>
      <c r="C320" s="245"/>
      <c r="D320" s="448">
        <f>D321</f>
        <v>0</v>
      </c>
    </row>
    <row r="321" spans="1:4" s="234" customFormat="1" ht="39" hidden="1">
      <c r="A321" s="244" t="s">
        <v>555</v>
      </c>
      <c r="B321" s="275" t="s">
        <v>565</v>
      </c>
      <c r="C321" s="245"/>
      <c r="D321" s="448">
        <f>D322</f>
        <v>0</v>
      </c>
    </row>
    <row r="322" spans="1:4" s="234" customFormat="1" ht="26.25" hidden="1">
      <c r="A322" s="244" t="s">
        <v>435</v>
      </c>
      <c r="B322" s="275" t="s">
        <v>565</v>
      </c>
      <c r="C322" s="245" t="s">
        <v>261</v>
      </c>
      <c r="D322" s="448"/>
    </row>
    <row r="323" spans="1:4" s="234" customFormat="1" ht="45.75" customHeight="1">
      <c r="A323" s="258" t="s">
        <v>836</v>
      </c>
      <c r="B323" s="267" t="s">
        <v>837</v>
      </c>
      <c r="C323" s="229"/>
      <c r="D323" s="442">
        <f>D324+D328</f>
        <v>7920482</v>
      </c>
    </row>
    <row r="324" spans="1:4" s="253" customFormat="1" ht="57" customHeight="1">
      <c r="A324" s="338" t="s">
        <v>838</v>
      </c>
      <c r="B324" s="454" t="s">
        <v>839</v>
      </c>
      <c r="C324" s="257"/>
      <c r="D324" s="446">
        <f>D325</f>
        <v>20000</v>
      </c>
    </row>
    <row r="325" spans="1:4" s="234" customFormat="1" ht="48" customHeight="1">
      <c r="A325" s="227" t="s">
        <v>840</v>
      </c>
      <c r="B325" s="267" t="s">
        <v>841</v>
      </c>
      <c r="C325" s="229"/>
      <c r="D325" s="442">
        <f>D326</f>
        <v>20000</v>
      </c>
    </row>
    <row r="326" spans="1:4" s="234" customFormat="1" ht="19.5" customHeight="1">
      <c r="A326" s="238" t="s">
        <v>842</v>
      </c>
      <c r="B326" s="269" t="s">
        <v>843</v>
      </c>
      <c r="C326" s="241"/>
      <c r="D326" s="447">
        <f>D327</f>
        <v>20000</v>
      </c>
    </row>
    <row r="327" spans="1:4" s="234" customFormat="1" ht="19.5" customHeight="1">
      <c r="A327" s="303" t="s">
        <v>285</v>
      </c>
      <c r="B327" s="269" t="s">
        <v>843</v>
      </c>
      <c r="C327" s="241" t="s">
        <v>123</v>
      </c>
      <c r="D327" s="447">
        <v>20000</v>
      </c>
    </row>
    <row r="328" spans="1:4" s="277" customFormat="1" ht="60" customHeight="1">
      <c r="A328" s="338" t="s">
        <v>844</v>
      </c>
      <c r="B328" s="249" t="s">
        <v>845</v>
      </c>
      <c r="C328" s="257"/>
      <c r="D328" s="446">
        <f>D329</f>
        <v>7900482</v>
      </c>
    </row>
    <row r="329" spans="1:4" s="253" customFormat="1" ht="36" customHeight="1">
      <c r="A329" s="258" t="s">
        <v>846</v>
      </c>
      <c r="B329" s="228" t="s">
        <v>847</v>
      </c>
      <c r="C329" s="229"/>
      <c r="D329" s="450">
        <f>D330</f>
        <v>7900482</v>
      </c>
    </row>
    <row r="330" spans="1:4" ht="29.25" customHeight="1">
      <c r="A330" s="255" t="s">
        <v>848</v>
      </c>
      <c r="B330" s="239" t="s">
        <v>849</v>
      </c>
      <c r="C330" s="241"/>
      <c r="D330" s="448">
        <f>D331</f>
        <v>7900482</v>
      </c>
    </row>
    <row r="331" spans="1:4" s="253" customFormat="1" ht="15">
      <c r="A331" s="305" t="s">
        <v>90</v>
      </c>
      <c r="B331" s="239" t="s">
        <v>849</v>
      </c>
      <c r="C331" s="245" t="s">
        <v>97</v>
      </c>
      <c r="D331" s="242">
        <v>7900482</v>
      </c>
    </row>
    <row r="332" spans="1:4" s="234" customFormat="1" ht="38.25">
      <c r="A332" s="283" t="s">
        <v>611</v>
      </c>
      <c r="B332" s="228" t="s">
        <v>612</v>
      </c>
      <c r="C332" s="246"/>
      <c r="D332" s="450">
        <f>D333+D337</f>
        <v>35000</v>
      </c>
    </row>
    <row r="333" spans="1:4" s="277" customFormat="1" ht="63.75">
      <c r="A333" s="301" t="s">
        <v>613</v>
      </c>
      <c r="B333" s="249" t="s">
        <v>614</v>
      </c>
      <c r="C333" s="251"/>
      <c r="D333" s="453">
        <f>D334</f>
        <v>30000</v>
      </c>
    </row>
    <row r="334" spans="1:4" s="234" customFormat="1" ht="50.25" customHeight="1">
      <c r="A334" s="306" t="s">
        <v>615</v>
      </c>
      <c r="B334" s="228" t="s">
        <v>616</v>
      </c>
      <c r="C334" s="246"/>
      <c r="D334" s="450">
        <f>D335</f>
        <v>30000</v>
      </c>
    </row>
    <row r="335" spans="1:4" s="234" customFormat="1" ht="26.25">
      <c r="A335" s="243" t="s">
        <v>617</v>
      </c>
      <c r="B335" s="239" t="s">
        <v>618</v>
      </c>
      <c r="C335" s="245"/>
      <c r="D335" s="448">
        <f>D336</f>
        <v>30000</v>
      </c>
    </row>
    <row r="336" spans="1:4" s="234" customFormat="1" ht="26.25">
      <c r="A336" s="244" t="s">
        <v>435</v>
      </c>
      <c r="B336" s="239" t="s">
        <v>618</v>
      </c>
      <c r="C336" s="245" t="s">
        <v>261</v>
      </c>
      <c r="D336" s="448">
        <v>30000</v>
      </c>
    </row>
    <row r="337" spans="1:4" s="234" customFormat="1" ht="63.75">
      <c r="A337" s="259" t="s">
        <v>619</v>
      </c>
      <c r="B337" s="249" t="s">
        <v>620</v>
      </c>
      <c r="C337" s="245"/>
      <c r="D337" s="448">
        <f>D338</f>
        <v>5000</v>
      </c>
    </row>
    <row r="338" spans="1:4" s="234" customFormat="1" ht="43.5" customHeight="1">
      <c r="A338" s="306" t="s">
        <v>621</v>
      </c>
      <c r="B338" s="228" t="s">
        <v>622</v>
      </c>
      <c r="C338" s="246"/>
      <c r="D338" s="450">
        <f>D339</f>
        <v>5000</v>
      </c>
    </row>
    <row r="339" spans="1:4" s="234" customFormat="1" ht="26.25">
      <c r="A339" s="244" t="s">
        <v>623</v>
      </c>
      <c r="B339" s="239" t="s">
        <v>624</v>
      </c>
      <c r="C339" s="245"/>
      <c r="D339" s="448">
        <f>D340</f>
        <v>5000</v>
      </c>
    </row>
    <row r="340" spans="1:4" s="234" customFormat="1" ht="26.25">
      <c r="A340" s="244" t="s">
        <v>435</v>
      </c>
      <c r="B340" s="239" t="s">
        <v>624</v>
      </c>
      <c r="C340" s="245" t="s">
        <v>261</v>
      </c>
      <c r="D340" s="448">
        <v>5000</v>
      </c>
    </row>
    <row r="341" spans="1:4" s="234" customFormat="1" ht="46.5" customHeight="1">
      <c r="A341" s="283" t="s">
        <v>648</v>
      </c>
      <c r="B341" s="287" t="s">
        <v>649</v>
      </c>
      <c r="C341" s="246"/>
      <c r="D341" s="450">
        <f>D342</f>
        <v>4088804</v>
      </c>
    </row>
    <row r="342" spans="1:4" s="277" customFormat="1" ht="81" customHeight="1">
      <c r="A342" s="311" t="s">
        <v>650</v>
      </c>
      <c r="B342" s="290" t="s">
        <v>651</v>
      </c>
      <c r="C342" s="251"/>
      <c r="D342" s="453">
        <f>D350+D343</f>
        <v>4088804</v>
      </c>
    </row>
    <row r="343" spans="1:4" s="234" customFormat="1" ht="24.75" customHeight="1">
      <c r="A343" s="280" t="s">
        <v>652</v>
      </c>
      <c r="B343" s="287" t="s">
        <v>653</v>
      </c>
      <c r="C343" s="386"/>
      <c r="D343" s="457">
        <f>D344+D346+D348</f>
        <v>1169400</v>
      </c>
    </row>
    <row r="344" spans="1:4" s="234" customFormat="1" ht="45" hidden="1">
      <c r="A344" s="312" t="s">
        <v>654</v>
      </c>
      <c r="B344" s="239" t="s">
        <v>655</v>
      </c>
      <c r="C344" s="251"/>
      <c r="D344" s="453">
        <f>D345</f>
        <v>0</v>
      </c>
    </row>
    <row r="345" spans="1:4" s="234" customFormat="1" ht="15" hidden="1">
      <c r="A345" s="313" t="s">
        <v>90</v>
      </c>
      <c r="B345" s="239" t="s">
        <v>655</v>
      </c>
      <c r="C345" s="251" t="s">
        <v>97</v>
      </c>
      <c r="D345" s="453"/>
    </row>
    <row r="346" spans="1:4" s="234" customFormat="1" ht="30" hidden="1">
      <c r="A346" s="312" t="s">
        <v>656</v>
      </c>
      <c r="B346" s="239" t="s">
        <v>657</v>
      </c>
      <c r="C346" s="251"/>
      <c r="D346" s="453">
        <f>D347</f>
        <v>0</v>
      </c>
    </row>
    <row r="347" spans="1:4" s="234" customFormat="1" ht="15" hidden="1">
      <c r="A347" s="313" t="s">
        <v>90</v>
      </c>
      <c r="B347" s="239" t="s">
        <v>657</v>
      </c>
      <c r="C347" s="251" t="s">
        <v>97</v>
      </c>
      <c r="D347" s="453"/>
    </row>
    <row r="348" spans="1:4" s="234" customFormat="1" ht="30">
      <c r="A348" s="312" t="s">
        <v>658</v>
      </c>
      <c r="B348" s="239" t="s">
        <v>659</v>
      </c>
      <c r="C348" s="251"/>
      <c r="D348" s="453">
        <f>D349</f>
        <v>1169400</v>
      </c>
    </row>
    <row r="349" spans="1:4" s="234" customFormat="1" ht="15">
      <c r="A349" s="313" t="s">
        <v>90</v>
      </c>
      <c r="B349" s="239" t="s">
        <v>659</v>
      </c>
      <c r="C349" s="251" t="s">
        <v>97</v>
      </c>
      <c r="D349" s="453">
        <f>274000+895400</f>
        <v>1169400</v>
      </c>
    </row>
    <row r="350" spans="1:4" s="234" customFormat="1" ht="24" customHeight="1">
      <c r="A350" s="314" t="s">
        <v>660</v>
      </c>
      <c r="B350" s="287" t="s">
        <v>661</v>
      </c>
      <c r="C350" s="246"/>
      <c r="D350" s="450">
        <f>D355+D353+D351</f>
        <v>2919404</v>
      </c>
    </row>
    <row r="351" spans="1:4" s="234" customFormat="1" ht="39" hidden="1">
      <c r="A351" s="255" t="s">
        <v>654</v>
      </c>
      <c r="B351" s="275" t="s">
        <v>662</v>
      </c>
      <c r="C351" s="245"/>
      <c r="D351" s="448">
        <f>D352</f>
        <v>0</v>
      </c>
    </row>
    <row r="352" spans="1:4" s="234" customFormat="1" ht="15" hidden="1">
      <c r="A352" s="313" t="s">
        <v>90</v>
      </c>
      <c r="B352" s="275" t="s">
        <v>662</v>
      </c>
      <c r="C352" s="245" t="s">
        <v>97</v>
      </c>
      <c r="D352" s="448"/>
    </row>
    <row r="353" spans="1:4" s="234" customFormat="1" ht="26.25" hidden="1">
      <c r="A353" s="255" t="s">
        <v>656</v>
      </c>
      <c r="B353" s="275" t="s">
        <v>663</v>
      </c>
      <c r="C353" s="245"/>
      <c r="D353" s="448">
        <f>D354</f>
        <v>0</v>
      </c>
    </row>
    <row r="354" spans="1:4" s="234" customFormat="1" ht="15" hidden="1">
      <c r="A354" s="305" t="s">
        <v>90</v>
      </c>
      <c r="B354" s="275" t="s">
        <v>663</v>
      </c>
      <c r="C354" s="245" t="s">
        <v>97</v>
      </c>
      <c r="D354" s="448"/>
    </row>
    <row r="355" spans="1:4" s="234" customFormat="1" ht="26.25">
      <c r="A355" s="255" t="s">
        <v>658</v>
      </c>
      <c r="B355" s="275" t="s">
        <v>664</v>
      </c>
      <c r="C355" s="245"/>
      <c r="D355" s="448">
        <f>D356</f>
        <v>2919404</v>
      </c>
    </row>
    <row r="356" spans="1:4" s="234" customFormat="1" ht="15">
      <c r="A356" s="305" t="s">
        <v>90</v>
      </c>
      <c r="B356" s="275" t="s">
        <v>664</v>
      </c>
      <c r="C356" s="245" t="s">
        <v>97</v>
      </c>
      <c r="D356" s="448">
        <f>2469404+450000</f>
        <v>2919404</v>
      </c>
    </row>
    <row r="357" spans="1:4" s="234" customFormat="1" ht="42" customHeight="1">
      <c r="A357" s="281" t="s">
        <v>715</v>
      </c>
      <c r="B357" s="228" t="s">
        <v>716</v>
      </c>
      <c r="C357" s="246"/>
      <c r="D357" s="450">
        <f>D358</f>
        <v>10000</v>
      </c>
    </row>
    <row r="358" spans="1:4" s="234" customFormat="1" ht="54.75" customHeight="1">
      <c r="A358" s="263" t="s">
        <v>717</v>
      </c>
      <c r="B358" s="239" t="s">
        <v>718</v>
      </c>
      <c r="C358" s="245"/>
      <c r="D358" s="448">
        <f>D359</f>
        <v>10000</v>
      </c>
    </row>
    <row r="359" spans="1:4" s="234" customFormat="1" ht="25.5">
      <c r="A359" s="317" t="s">
        <v>719</v>
      </c>
      <c r="B359" s="239" t="s">
        <v>720</v>
      </c>
      <c r="C359" s="246"/>
      <c r="D359" s="448">
        <f>D360</f>
        <v>10000</v>
      </c>
    </row>
    <row r="360" spans="1:4" s="234" customFormat="1" ht="15">
      <c r="A360" s="318" t="s">
        <v>721</v>
      </c>
      <c r="B360" s="239" t="s">
        <v>722</v>
      </c>
      <c r="C360" s="245"/>
      <c r="D360" s="448">
        <f>D361</f>
        <v>10000</v>
      </c>
    </row>
    <row r="361" spans="1:4" s="234" customFormat="1" ht="24.75">
      <c r="A361" s="319" t="s">
        <v>435</v>
      </c>
      <c r="B361" s="239" t="s">
        <v>722</v>
      </c>
      <c r="C361" s="241" t="s">
        <v>261</v>
      </c>
      <c r="D361" s="448">
        <v>10000</v>
      </c>
    </row>
    <row r="362" spans="1:4" s="234" customFormat="1" ht="47.25" customHeight="1">
      <c r="A362" s="286" t="s">
        <v>511</v>
      </c>
      <c r="B362" s="287" t="s">
        <v>512</v>
      </c>
      <c r="C362" s="229"/>
      <c r="D362" s="230">
        <f>D363+D367</f>
        <v>115000</v>
      </c>
    </row>
    <row r="363" spans="1:4" s="234" customFormat="1" ht="45" customHeight="1">
      <c r="A363" s="288" t="s">
        <v>513</v>
      </c>
      <c r="B363" s="275" t="s">
        <v>514</v>
      </c>
      <c r="C363" s="241"/>
      <c r="D363" s="242">
        <f>D364</f>
        <v>15000</v>
      </c>
    </row>
    <row r="364" spans="1:4" s="234" customFormat="1" ht="25.5">
      <c r="A364" s="280" t="s">
        <v>515</v>
      </c>
      <c r="B364" s="287" t="s">
        <v>516</v>
      </c>
      <c r="C364" s="229"/>
      <c r="D364" s="230">
        <f>D365</f>
        <v>15000</v>
      </c>
    </row>
    <row r="365" spans="1:4" s="234" customFormat="1" ht="26.25">
      <c r="A365" s="244" t="s">
        <v>517</v>
      </c>
      <c r="B365" s="275" t="s">
        <v>518</v>
      </c>
      <c r="C365" s="229"/>
      <c r="D365" s="242">
        <f>D366</f>
        <v>15000</v>
      </c>
    </row>
    <row r="366" spans="1:4" s="234" customFormat="1" ht="26.25">
      <c r="A366" s="244" t="s">
        <v>435</v>
      </c>
      <c r="B366" s="275" t="s">
        <v>516</v>
      </c>
      <c r="C366" s="241" t="s">
        <v>261</v>
      </c>
      <c r="D366" s="242">
        <v>15000</v>
      </c>
    </row>
    <row r="367" spans="1:4" s="234" customFormat="1" ht="57.75" customHeight="1">
      <c r="A367" s="288" t="s">
        <v>519</v>
      </c>
      <c r="B367" s="275" t="s">
        <v>520</v>
      </c>
      <c r="C367" s="241"/>
      <c r="D367" s="242">
        <f>D368</f>
        <v>100000</v>
      </c>
    </row>
    <row r="368" spans="1:4" s="234" customFormat="1" ht="15">
      <c r="A368" s="280" t="s">
        <v>521</v>
      </c>
      <c r="B368" s="275" t="s">
        <v>522</v>
      </c>
      <c r="C368" s="241"/>
      <c r="D368" s="242">
        <f>D369</f>
        <v>100000</v>
      </c>
    </row>
    <row r="369" spans="1:4" s="234" customFormat="1" ht="15">
      <c r="A369" s="278" t="s">
        <v>333</v>
      </c>
      <c r="B369" s="275" t="s">
        <v>523</v>
      </c>
      <c r="C369" s="241"/>
      <c r="D369" s="242">
        <f>D370</f>
        <v>100000</v>
      </c>
    </row>
    <row r="370" spans="1:4" s="234" customFormat="1" ht="26.25">
      <c r="A370" s="244" t="s">
        <v>435</v>
      </c>
      <c r="B370" s="275" t="s">
        <v>522</v>
      </c>
      <c r="C370" s="241" t="s">
        <v>261</v>
      </c>
      <c r="D370" s="242">
        <v>100000</v>
      </c>
    </row>
    <row r="371" spans="1:4" s="234" customFormat="1" ht="47.25" customHeight="1">
      <c r="A371" s="236" t="s">
        <v>854</v>
      </c>
      <c r="B371" s="287" t="s">
        <v>525</v>
      </c>
      <c r="C371" s="289"/>
      <c r="D371" s="450">
        <f>D372</f>
        <v>1467753</v>
      </c>
    </row>
    <row r="372" spans="1:4" s="277" customFormat="1" ht="61.5" customHeight="1">
      <c r="A372" s="248" t="s">
        <v>526</v>
      </c>
      <c r="B372" s="290" t="s">
        <v>527</v>
      </c>
      <c r="C372" s="291"/>
      <c r="D372" s="453">
        <f>D374</f>
        <v>1467753</v>
      </c>
    </row>
    <row r="373" spans="1:4" s="277" customFormat="1" ht="72.75" customHeight="1">
      <c r="A373" s="292" t="s">
        <v>528</v>
      </c>
      <c r="B373" s="287" t="s">
        <v>529</v>
      </c>
      <c r="C373" s="289"/>
      <c r="D373" s="450">
        <f>D374</f>
        <v>1467753</v>
      </c>
    </row>
    <row r="374" spans="1:4" s="253" customFormat="1" ht="72" customHeight="1">
      <c r="A374" s="243" t="s">
        <v>530</v>
      </c>
      <c r="B374" s="275" t="s">
        <v>531</v>
      </c>
      <c r="C374" s="293"/>
      <c r="D374" s="448">
        <f>D375+D376</f>
        <v>1467753</v>
      </c>
    </row>
    <row r="375" spans="1:4" s="234" customFormat="1" ht="39">
      <c r="A375" s="244" t="s">
        <v>311</v>
      </c>
      <c r="B375" s="275" t="s">
        <v>531</v>
      </c>
      <c r="C375" s="293" t="s">
        <v>75</v>
      </c>
      <c r="D375" s="448">
        <f>657600+198589</f>
        <v>856189</v>
      </c>
    </row>
    <row r="376" spans="1:4" s="234" customFormat="1" ht="26.25">
      <c r="A376" s="244" t="s">
        <v>435</v>
      </c>
      <c r="B376" s="275" t="s">
        <v>531</v>
      </c>
      <c r="C376" s="293" t="s">
        <v>261</v>
      </c>
      <c r="D376" s="448">
        <f>611564</f>
        <v>611564</v>
      </c>
    </row>
    <row r="377" spans="1:4" s="234" customFormat="1" ht="15.75">
      <c r="A377" s="236" t="s">
        <v>415</v>
      </c>
      <c r="B377" s="237" t="s">
        <v>416</v>
      </c>
      <c r="C377" s="229"/>
      <c r="D377" s="442">
        <f>D378</f>
        <v>1448500</v>
      </c>
    </row>
    <row r="378" spans="1:4" s="277" customFormat="1" ht="15.75">
      <c r="A378" s="261" t="s">
        <v>417</v>
      </c>
      <c r="B378" s="250" t="s">
        <v>418</v>
      </c>
      <c r="C378" s="257"/>
      <c r="D378" s="446">
        <f>D379</f>
        <v>1448500</v>
      </c>
    </row>
    <row r="379" spans="1:4" s="234" customFormat="1" ht="26.25">
      <c r="A379" s="243" t="s">
        <v>314</v>
      </c>
      <c r="B379" s="240" t="s">
        <v>419</v>
      </c>
      <c r="C379" s="241"/>
      <c r="D379" s="447">
        <f>D380</f>
        <v>1448500</v>
      </c>
    </row>
    <row r="380" spans="1:4" s="234" customFormat="1" ht="39">
      <c r="A380" s="244" t="s">
        <v>311</v>
      </c>
      <c r="B380" s="240" t="s">
        <v>419</v>
      </c>
      <c r="C380" s="245" t="s">
        <v>75</v>
      </c>
      <c r="D380" s="448">
        <f>1148500+300000</f>
        <v>1448500</v>
      </c>
    </row>
    <row r="381" spans="1:4" s="234" customFormat="1" ht="15" customHeight="1">
      <c r="A381" s="236" t="s">
        <v>455</v>
      </c>
      <c r="B381" s="228" t="s">
        <v>456</v>
      </c>
      <c r="C381" s="229"/>
      <c r="D381" s="450">
        <f>D382</f>
        <v>15909800</v>
      </c>
    </row>
    <row r="382" spans="1:4" s="277" customFormat="1" ht="23.25" customHeight="1">
      <c r="A382" s="256" t="s">
        <v>457</v>
      </c>
      <c r="B382" s="249" t="s">
        <v>458</v>
      </c>
      <c r="C382" s="257"/>
      <c r="D382" s="453">
        <f>D383</f>
        <v>15909800</v>
      </c>
    </row>
    <row r="383" spans="1:4" s="234" customFormat="1" ht="31.5" customHeight="1">
      <c r="A383" s="243" t="s">
        <v>314</v>
      </c>
      <c r="B383" s="239" t="s">
        <v>459</v>
      </c>
      <c r="C383" s="241"/>
      <c r="D383" s="448">
        <f>D384+D385+D386</f>
        <v>15909800</v>
      </c>
    </row>
    <row r="384" spans="1:4" s="234" customFormat="1" ht="39">
      <c r="A384" s="244" t="s">
        <v>311</v>
      </c>
      <c r="B384" s="239" t="s">
        <v>459</v>
      </c>
      <c r="C384" s="245" t="s">
        <v>75</v>
      </c>
      <c r="D384" s="242">
        <f>10754400+3246700+2000</f>
        <v>14003100</v>
      </c>
    </row>
    <row r="385" spans="1:4" s="234" customFormat="1" ht="26.25">
      <c r="A385" s="244" t="s">
        <v>435</v>
      </c>
      <c r="B385" s="239" t="s">
        <v>459</v>
      </c>
      <c r="C385" s="245" t="s">
        <v>261</v>
      </c>
      <c r="D385" s="262">
        <f>330000+7000+967400+200000+25000</f>
        <v>1529400</v>
      </c>
    </row>
    <row r="386" spans="1:4" s="234" customFormat="1" ht="15">
      <c r="A386" s="247" t="s">
        <v>76</v>
      </c>
      <c r="B386" s="239" t="s">
        <v>459</v>
      </c>
      <c r="C386" s="245" t="s">
        <v>73</v>
      </c>
      <c r="D386" s="242">
        <f>151300+6000+50000+170000</f>
        <v>377300</v>
      </c>
    </row>
    <row r="387" spans="1:4" s="234" customFormat="1" ht="25.5">
      <c r="A387" s="266" t="s">
        <v>469</v>
      </c>
      <c r="B387" s="267" t="s">
        <v>470</v>
      </c>
      <c r="C387" s="246"/>
      <c r="D387" s="450">
        <f>D388</f>
        <v>454000</v>
      </c>
    </row>
    <row r="388" spans="1:4" s="253" customFormat="1" ht="23.25" customHeight="1">
      <c r="A388" s="458" t="s">
        <v>471</v>
      </c>
      <c r="B388" s="454" t="s">
        <v>472</v>
      </c>
      <c r="C388" s="251"/>
      <c r="D388" s="453">
        <f>D389</f>
        <v>454000</v>
      </c>
    </row>
    <row r="389" spans="1:4" s="234" customFormat="1" ht="26.25">
      <c r="A389" s="243" t="s">
        <v>314</v>
      </c>
      <c r="B389" s="269" t="s">
        <v>473</v>
      </c>
      <c r="C389" s="241"/>
      <c r="D389" s="448">
        <f>D390+D391+D392</f>
        <v>454000</v>
      </c>
    </row>
    <row r="390" spans="1:4" s="234" customFormat="1" ht="38.25" customHeight="1">
      <c r="A390" s="244" t="s">
        <v>311</v>
      </c>
      <c r="B390" s="269" t="s">
        <v>473</v>
      </c>
      <c r="C390" s="245" t="s">
        <v>75</v>
      </c>
      <c r="D390" s="448">
        <f>340000+102000</f>
        <v>442000</v>
      </c>
    </row>
    <row r="391" spans="1:4" s="234" customFormat="1" ht="15" hidden="1">
      <c r="A391" s="244" t="s">
        <v>310</v>
      </c>
      <c r="B391" s="269" t="s">
        <v>473</v>
      </c>
      <c r="C391" s="245" t="s">
        <v>261</v>
      </c>
      <c r="D391" s="448"/>
    </row>
    <row r="392" spans="1:4" s="234" customFormat="1" ht="15">
      <c r="A392" s="247" t="s">
        <v>76</v>
      </c>
      <c r="B392" s="269" t="s">
        <v>473</v>
      </c>
      <c r="C392" s="245" t="s">
        <v>73</v>
      </c>
      <c r="D392" s="448">
        <f>2000+10000</f>
        <v>12000</v>
      </c>
    </row>
    <row r="393" spans="1:4" ht="28.5" customHeight="1">
      <c r="A393" s="236" t="s">
        <v>420</v>
      </c>
      <c r="B393" s="237" t="s">
        <v>421</v>
      </c>
      <c r="C393" s="229"/>
      <c r="D393" s="450">
        <f>D394+D397</f>
        <v>1588000</v>
      </c>
    </row>
    <row r="394" spans="1:4" s="253" customFormat="1" ht="19.5" customHeight="1">
      <c r="A394" s="261" t="s">
        <v>422</v>
      </c>
      <c r="B394" s="250" t="s">
        <v>423</v>
      </c>
      <c r="C394" s="257"/>
      <c r="D394" s="453">
        <f>D395</f>
        <v>839000</v>
      </c>
    </row>
    <row r="395" spans="1:4" ht="30.75" customHeight="1">
      <c r="A395" s="243" t="s">
        <v>314</v>
      </c>
      <c r="B395" s="240" t="s">
        <v>424</v>
      </c>
      <c r="C395" s="245"/>
      <c r="D395" s="448">
        <f>D396</f>
        <v>839000</v>
      </c>
    </row>
    <row r="396" spans="1:4" ht="39.75" customHeight="1">
      <c r="A396" s="244" t="s">
        <v>311</v>
      </c>
      <c r="B396" s="240" t="s">
        <v>424</v>
      </c>
      <c r="C396" s="245" t="s">
        <v>75</v>
      </c>
      <c r="D396" s="448">
        <f>644000+195000</f>
        <v>839000</v>
      </c>
    </row>
    <row r="397" spans="1:4" s="253" customFormat="1" ht="15.75" customHeight="1">
      <c r="A397" s="261" t="s">
        <v>425</v>
      </c>
      <c r="B397" s="250" t="s">
        <v>426</v>
      </c>
      <c r="C397" s="251"/>
      <c r="D397" s="453">
        <f>D398</f>
        <v>749000</v>
      </c>
    </row>
    <row r="398" spans="1:4" s="234" customFormat="1" ht="28.5" customHeight="1">
      <c r="A398" s="243" t="s">
        <v>314</v>
      </c>
      <c r="B398" s="240" t="s">
        <v>427</v>
      </c>
      <c r="C398" s="245"/>
      <c r="D398" s="448">
        <f>D399+D400+D401</f>
        <v>749000</v>
      </c>
    </row>
    <row r="399" spans="1:4" s="234" customFormat="1" ht="42.75" customHeight="1">
      <c r="A399" s="244" t="s">
        <v>311</v>
      </c>
      <c r="B399" s="240" t="s">
        <v>427</v>
      </c>
      <c r="C399" s="245" t="s">
        <v>75</v>
      </c>
      <c r="D399" s="242">
        <f>560000+167000</f>
        <v>727000</v>
      </c>
    </row>
    <row r="400" spans="1:4" s="234" customFormat="1" ht="0.75" customHeight="1" hidden="1">
      <c r="A400" s="244" t="s">
        <v>310</v>
      </c>
      <c r="B400" s="240" t="s">
        <v>427</v>
      </c>
      <c r="C400" s="245" t="s">
        <v>261</v>
      </c>
      <c r="D400" s="242"/>
    </row>
    <row r="401" spans="1:4" s="234" customFormat="1" ht="15">
      <c r="A401" s="247" t="s">
        <v>76</v>
      </c>
      <c r="B401" s="240" t="s">
        <v>427</v>
      </c>
      <c r="C401" s="245" t="s">
        <v>73</v>
      </c>
      <c r="D401" s="448">
        <f>2000+20000</f>
        <v>22000</v>
      </c>
    </row>
    <row r="402" spans="1:4" s="234" customFormat="1" ht="26.25" customHeight="1">
      <c r="A402" s="236" t="s">
        <v>96</v>
      </c>
      <c r="B402" s="237" t="s">
        <v>532</v>
      </c>
      <c r="C402" s="289"/>
      <c r="D402" s="450">
        <f>D403</f>
        <v>110000</v>
      </c>
    </row>
    <row r="403" spans="1:4" s="277" customFormat="1" ht="17.25" customHeight="1">
      <c r="A403" s="248" t="s">
        <v>533</v>
      </c>
      <c r="B403" s="250" t="s">
        <v>534</v>
      </c>
      <c r="C403" s="291"/>
      <c r="D403" s="453">
        <f>D404</f>
        <v>110000</v>
      </c>
    </row>
    <row r="404" spans="1:4" s="234" customFormat="1" ht="15">
      <c r="A404" s="238" t="s">
        <v>333</v>
      </c>
      <c r="B404" s="240" t="s">
        <v>535</v>
      </c>
      <c r="C404" s="293"/>
      <c r="D404" s="448">
        <f>D405+D406</f>
        <v>110000</v>
      </c>
    </row>
    <row r="405" spans="1:4" ht="15">
      <c r="A405" s="244" t="s">
        <v>310</v>
      </c>
      <c r="B405" s="240" t="s">
        <v>535</v>
      </c>
      <c r="C405" s="293" t="s">
        <v>261</v>
      </c>
      <c r="D405" s="242">
        <f>8000+50000</f>
        <v>58000</v>
      </c>
    </row>
    <row r="406" spans="1:4" ht="15">
      <c r="A406" s="247" t="s">
        <v>76</v>
      </c>
      <c r="B406" s="240" t="s">
        <v>535</v>
      </c>
      <c r="C406" s="293" t="s">
        <v>73</v>
      </c>
      <c r="D406" s="242">
        <f>52000</f>
        <v>52000</v>
      </c>
    </row>
    <row r="407" spans="1:4" ht="18.75" customHeight="1">
      <c r="A407" s="233" t="s">
        <v>323</v>
      </c>
      <c r="B407" s="267" t="s">
        <v>460</v>
      </c>
      <c r="C407" s="246"/>
      <c r="D407" s="442">
        <f>D408+D412</f>
        <v>7281649</v>
      </c>
    </row>
    <row r="408" spans="1:4" s="277" customFormat="1" ht="30" customHeight="1">
      <c r="A408" s="259" t="s">
        <v>461</v>
      </c>
      <c r="B408" s="249" t="s">
        <v>462</v>
      </c>
      <c r="C408" s="257"/>
      <c r="D408" s="446">
        <f>D409</f>
        <v>237000</v>
      </c>
    </row>
    <row r="409" spans="1:4" s="234" customFormat="1" ht="26.25">
      <c r="A409" s="243" t="s">
        <v>325</v>
      </c>
      <c r="B409" s="239" t="s">
        <v>463</v>
      </c>
      <c r="C409" s="241"/>
      <c r="D409" s="448">
        <f>D410+D411</f>
        <v>237000</v>
      </c>
    </row>
    <row r="410" spans="1:4" s="234" customFormat="1" ht="39">
      <c r="A410" s="244" t="s">
        <v>311</v>
      </c>
      <c r="B410" s="239" t="s">
        <v>463</v>
      </c>
      <c r="C410" s="245" t="s">
        <v>75</v>
      </c>
      <c r="D410" s="448">
        <f>182000+55000</f>
        <v>237000</v>
      </c>
    </row>
    <row r="411" spans="1:4" s="234" customFormat="1" ht="15" hidden="1">
      <c r="A411" s="244" t="s">
        <v>310</v>
      </c>
      <c r="B411" s="239" t="s">
        <v>464</v>
      </c>
      <c r="C411" s="245" t="s">
        <v>261</v>
      </c>
      <c r="D411" s="448"/>
    </row>
    <row r="412" spans="1:4" s="234" customFormat="1" ht="26.25" customHeight="1">
      <c r="A412" s="248" t="s">
        <v>324</v>
      </c>
      <c r="B412" s="249" t="s">
        <v>465</v>
      </c>
      <c r="C412" s="245"/>
      <c r="D412" s="448">
        <f>D413+D415+D417+D419+D421+D425+D427</f>
        <v>7044649</v>
      </c>
    </row>
    <row r="413" spans="1:4" s="234" customFormat="1" ht="26.25" customHeight="1">
      <c r="A413" s="247" t="s">
        <v>796</v>
      </c>
      <c r="B413" s="239" t="s">
        <v>797</v>
      </c>
      <c r="C413" s="241"/>
      <c r="D413" s="448">
        <f>D414</f>
        <v>31949</v>
      </c>
    </row>
    <row r="414" spans="1:4" s="234" customFormat="1" ht="26.25" customHeight="1">
      <c r="A414" s="244" t="s">
        <v>435</v>
      </c>
      <c r="B414" s="239" t="s">
        <v>797</v>
      </c>
      <c r="C414" s="245" t="s">
        <v>261</v>
      </c>
      <c r="D414" s="242">
        <v>31949</v>
      </c>
    </row>
    <row r="415" spans="1:4" s="234" customFormat="1" ht="26.25" customHeight="1">
      <c r="A415" s="247" t="s">
        <v>798</v>
      </c>
      <c r="B415" s="239" t="s">
        <v>799</v>
      </c>
      <c r="C415" s="241"/>
      <c r="D415" s="448">
        <f>D416</f>
        <v>23700</v>
      </c>
    </row>
    <row r="416" spans="1:4" s="234" customFormat="1" ht="24.75" customHeight="1">
      <c r="A416" s="244" t="s">
        <v>435</v>
      </c>
      <c r="B416" s="239" t="s">
        <v>799</v>
      </c>
      <c r="C416" s="245" t="s">
        <v>75</v>
      </c>
      <c r="D416" s="448">
        <v>23700</v>
      </c>
    </row>
    <row r="417" spans="1:4" s="234" customFormat="1" ht="0.75" customHeight="1" hidden="1">
      <c r="A417" s="265" t="s">
        <v>327</v>
      </c>
      <c r="B417" s="239" t="s">
        <v>466</v>
      </c>
      <c r="C417" s="245"/>
      <c r="D417" s="448">
        <f>D418</f>
        <v>0</v>
      </c>
    </row>
    <row r="418" spans="1:4" s="234" customFormat="1" ht="26.25" customHeight="1" hidden="1">
      <c r="A418" s="244" t="s">
        <v>310</v>
      </c>
      <c r="B418" s="239" t="s">
        <v>466</v>
      </c>
      <c r="C418" s="245" t="s">
        <v>261</v>
      </c>
      <c r="D418" s="448"/>
    </row>
    <row r="419" spans="1:4" s="234" customFormat="1" ht="26.25" customHeight="1" hidden="1">
      <c r="A419" s="247" t="s">
        <v>902</v>
      </c>
      <c r="B419" s="239" t="s">
        <v>903</v>
      </c>
      <c r="C419" s="241"/>
      <c r="D419" s="448">
        <f>D420</f>
        <v>0</v>
      </c>
    </row>
    <row r="420" spans="1:4" s="234" customFormat="1" ht="26.25" customHeight="1" hidden="1">
      <c r="A420" s="244" t="s">
        <v>435</v>
      </c>
      <c r="B420" s="239" t="s">
        <v>903</v>
      </c>
      <c r="C420" s="245" t="s">
        <v>261</v>
      </c>
      <c r="D420" s="448"/>
    </row>
    <row r="421" spans="1:4" s="234" customFormat="1" ht="25.5">
      <c r="A421" s="247" t="s">
        <v>334</v>
      </c>
      <c r="B421" s="239" t="s">
        <v>536</v>
      </c>
      <c r="C421" s="241"/>
      <c r="D421" s="448">
        <f>D422+D423+D424</f>
        <v>6419500</v>
      </c>
    </row>
    <row r="422" spans="1:4" s="234" customFormat="1" ht="39">
      <c r="A422" s="244" t="s">
        <v>311</v>
      </c>
      <c r="B422" s="239" t="s">
        <v>536</v>
      </c>
      <c r="C422" s="245" t="s">
        <v>75</v>
      </c>
      <c r="D422" s="242">
        <f>3542000+1069000+4400+2100</f>
        <v>4617500</v>
      </c>
    </row>
    <row r="423" spans="1:4" s="234" customFormat="1" ht="26.25">
      <c r="A423" s="244" t="s">
        <v>435</v>
      </c>
      <c r="B423" s="239" t="s">
        <v>536</v>
      </c>
      <c r="C423" s="245" t="s">
        <v>261</v>
      </c>
      <c r="D423" s="242">
        <f>2400+86100+70000+123000+600000+850000</f>
        <v>1731500</v>
      </c>
    </row>
    <row r="424" spans="1:4" s="234" customFormat="1" ht="15">
      <c r="A424" s="247" t="s">
        <v>76</v>
      </c>
      <c r="B424" s="239" t="s">
        <v>536</v>
      </c>
      <c r="C424" s="245" t="s">
        <v>73</v>
      </c>
      <c r="D424" s="242">
        <f>18500+2000+50000</f>
        <v>70500</v>
      </c>
    </row>
    <row r="425" spans="1:4" s="234" customFormat="1" ht="15">
      <c r="A425" s="284" t="s">
        <v>537</v>
      </c>
      <c r="B425" s="239" t="s">
        <v>538</v>
      </c>
      <c r="C425" s="245"/>
      <c r="D425" s="448">
        <f>D426</f>
        <v>100000</v>
      </c>
    </row>
    <row r="426" spans="1:4" s="234" customFormat="1" ht="25.5" customHeight="1">
      <c r="A426" s="244" t="s">
        <v>435</v>
      </c>
      <c r="B426" s="239" t="s">
        <v>538</v>
      </c>
      <c r="C426" s="245" t="s">
        <v>261</v>
      </c>
      <c r="D426" s="448">
        <v>100000</v>
      </c>
    </row>
    <row r="427" spans="1:4" s="234" customFormat="1" ht="26.25">
      <c r="A427" s="244" t="s">
        <v>539</v>
      </c>
      <c r="B427" s="239" t="s">
        <v>540</v>
      </c>
      <c r="C427" s="245"/>
      <c r="D427" s="448">
        <f>D428</f>
        <v>469500</v>
      </c>
    </row>
    <row r="428" spans="1:4" s="234" customFormat="1" ht="28.5" customHeight="1" thickBot="1">
      <c r="A428" s="460" t="s">
        <v>90</v>
      </c>
      <c r="B428" s="341" t="s">
        <v>540</v>
      </c>
      <c r="C428" s="342" t="s">
        <v>97</v>
      </c>
      <c r="D428" s="461">
        <v>469500</v>
      </c>
    </row>
    <row r="429" spans="1:4" s="234" customFormat="1" ht="15.75" hidden="1">
      <c r="A429" s="462" t="s">
        <v>904</v>
      </c>
      <c r="B429" s="463" t="s">
        <v>905</v>
      </c>
      <c r="C429" s="464"/>
      <c r="D429" s="465">
        <f>D430</f>
        <v>0</v>
      </c>
    </row>
    <row r="430" spans="1:4" s="234" customFormat="1" ht="15.75" hidden="1">
      <c r="A430" s="238" t="s">
        <v>906</v>
      </c>
      <c r="B430" s="239" t="s">
        <v>907</v>
      </c>
      <c r="C430" s="241"/>
      <c r="D430" s="447">
        <f>D431</f>
        <v>0</v>
      </c>
    </row>
    <row r="431" spans="1:4" s="234" customFormat="1" ht="15.75" hidden="1">
      <c r="A431" s="244" t="s">
        <v>310</v>
      </c>
      <c r="B431" s="239" t="s">
        <v>907</v>
      </c>
      <c r="C431" s="241" t="s">
        <v>261</v>
      </c>
      <c r="D431" s="447"/>
    </row>
    <row r="432" spans="1:4" s="234" customFormat="1" ht="18" customHeight="1" hidden="1">
      <c r="A432" s="236" t="s">
        <v>474</v>
      </c>
      <c r="B432" s="237" t="s">
        <v>475</v>
      </c>
      <c r="C432" s="270" t="s">
        <v>309</v>
      </c>
      <c r="D432" s="450">
        <f>D433</f>
        <v>50000</v>
      </c>
    </row>
    <row r="433" spans="1:4" s="253" customFormat="1" ht="16.5" customHeight="1" hidden="1">
      <c r="A433" s="248" t="s">
        <v>95</v>
      </c>
      <c r="B433" s="250" t="s">
        <v>476</v>
      </c>
      <c r="C433" s="466" t="s">
        <v>309</v>
      </c>
      <c r="D433" s="453">
        <f>D434</f>
        <v>50000</v>
      </c>
    </row>
    <row r="434" spans="1:4" ht="15" hidden="1">
      <c r="A434" s="243" t="s">
        <v>328</v>
      </c>
      <c r="B434" s="240" t="s">
        <v>477</v>
      </c>
      <c r="C434" s="271" t="s">
        <v>309</v>
      </c>
      <c r="D434" s="448">
        <f>D435</f>
        <v>50000</v>
      </c>
    </row>
    <row r="435" spans="1:4" ht="15" hidden="1">
      <c r="A435" s="467" t="s">
        <v>76</v>
      </c>
      <c r="B435" s="240" t="s">
        <v>477</v>
      </c>
      <c r="C435" s="271" t="s">
        <v>73</v>
      </c>
      <c r="D435" s="393">
        <v>50000</v>
      </c>
    </row>
    <row r="436" spans="1:4" ht="15.75" hidden="1">
      <c r="A436" s="468" t="s">
        <v>541</v>
      </c>
      <c r="B436" s="469" t="s">
        <v>542</v>
      </c>
      <c r="C436" s="470"/>
      <c r="D436" s="465">
        <f>D437</f>
        <v>0</v>
      </c>
    </row>
    <row r="437" spans="1:4" s="253" customFormat="1" ht="15.75" hidden="1">
      <c r="A437" s="248" t="s">
        <v>95</v>
      </c>
      <c r="B437" s="454" t="s">
        <v>543</v>
      </c>
      <c r="C437" s="251"/>
      <c r="D437" s="446">
        <f>D438</f>
        <v>0</v>
      </c>
    </row>
    <row r="438" spans="1:4" s="234" customFormat="1" ht="15.75" hidden="1">
      <c r="A438" s="244" t="s">
        <v>544</v>
      </c>
      <c r="B438" s="269" t="s">
        <v>545</v>
      </c>
      <c r="C438" s="245"/>
      <c r="D438" s="447">
        <f>D439</f>
        <v>0</v>
      </c>
    </row>
    <row r="439" spans="1:4" ht="16.5" hidden="1" thickBot="1">
      <c r="A439" s="471" t="s">
        <v>103</v>
      </c>
      <c r="B439" s="472" t="s">
        <v>545</v>
      </c>
      <c r="C439" s="342" t="s">
        <v>104</v>
      </c>
      <c r="D439" s="473"/>
    </row>
    <row r="440" spans="1:3" ht="15.75">
      <c r="A440" s="208"/>
      <c r="B440" s="474"/>
      <c r="C440" s="210"/>
    </row>
    <row r="441" spans="1:3" ht="15.75">
      <c r="A441" s="208"/>
      <c r="B441" s="474"/>
      <c r="C441" s="210"/>
    </row>
    <row r="442" spans="1:3" ht="15.75">
      <c r="A442" s="208"/>
      <c r="B442" s="474"/>
      <c r="C442" s="210"/>
    </row>
    <row r="443" spans="1:3" ht="15.75">
      <c r="A443" s="208"/>
      <c r="B443" s="474"/>
      <c r="C443" s="210"/>
    </row>
  </sheetData>
  <sheetProtection/>
  <mergeCells count="9">
    <mergeCell ref="B4:F4"/>
    <mergeCell ref="E8:F8"/>
    <mergeCell ref="A10:A11"/>
    <mergeCell ref="B10:B11"/>
    <mergeCell ref="C10:C11"/>
    <mergeCell ref="D10:D11"/>
    <mergeCell ref="B5:D5"/>
    <mergeCell ref="B6:D6"/>
    <mergeCell ref="A8:D8"/>
  </mergeCells>
  <hyperlinks>
    <hyperlink ref="A205" r:id="rId1" display="consultantplus://offline/ref=C6EF3AE28B6C46D1117CBBA251A07B11C6C7C5768D67668B05322DA1BBA42282C9440EEF08E6CC43410E37U6VAM"/>
    <hyperlink ref="A194" r:id="rId2" display="consultantplus://offline/ref=C6EF3AE28B6C46D1117CBBA251A07B11C6C7C5768D606C8B0E322DA1BBA42282C9440EEF08E6CC43400230U6VFM"/>
  </hyperlinks>
  <printOptions/>
  <pageMargins left="0.984251968503937" right="0" top="0.5905511811023623" bottom="0.1968503937007874" header="0.5118110236220472" footer="0.15748031496062992"/>
  <pageSetup horizontalDpi="600" verticalDpi="600" orientation="portrait" paperSize="9" scale="80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3"/>
  <sheetViews>
    <sheetView zoomScale="75" zoomScaleNormal="75" workbookViewId="0" topLeftCell="A1">
      <selection activeCell="B4" sqref="B4:F4"/>
    </sheetView>
  </sheetViews>
  <sheetFormatPr defaultColWidth="9.00390625" defaultRowHeight="12.75"/>
  <cols>
    <col min="1" max="1" width="67.125" style="206" customWidth="1"/>
    <col min="2" max="2" width="16.625" style="344" customWidth="1"/>
    <col min="3" max="3" width="6.375" style="347" customWidth="1"/>
    <col min="4" max="4" width="20.125" style="432" customWidth="1"/>
    <col min="5" max="5" width="19.875" style="210" customWidth="1"/>
    <col min="6" max="6" width="18.125" style="210" customWidth="1"/>
    <col min="7" max="7" width="13.75390625" style="210" customWidth="1"/>
    <col min="8" max="8" width="18.375" style="210" customWidth="1"/>
    <col min="9" max="16384" width="9.125" style="210" customWidth="1"/>
  </cols>
  <sheetData>
    <row r="1" spans="2:5" ht="15">
      <c r="B1" s="431" t="s">
        <v>290</v>
      </c>
      <c r="C1" s="431"/>
      <c r="D1" s="369"/>
      <c r="E1" s="345"/>
    </row>
    <row r="2" spans="2:7" ht="15.75" customHeight="1">
      <c r="B2" s="431" t="s">
        <v>78</v>
      </c>
      <c r="C2" s="431"/>
      <c r="D2" s="369"/>
      <c r="E2" s="345"/>
      <c r="F2" s="232"/>
      <c r="G2" s="232"/>
    </row>
    <row r="3" spans="2:7" ht="15.75">
      <c r="B3" s="433" t="s">
        <v>79</v>
      </c>
      <c r="C3" s="433"/>
      <c r="D3" s="369"/>
      <c r="E3" s="475"/>
      <c r="F3" s="232"/>
      <c r="G3" s="232"/>
    </row>
    <row r="4" spans="1:7" ht="15" customHeight="1">
      <c r="A4" s="215"/>
      <c r="B4" s="751" t="s">
        <v>1373</v>
      </c>
      <c r="C4" s="751"/>
      <c r="D4" s="751"/>
      <c r="E4" s="751"/>
      <c r="F4" s="751"/>
      <c r="G4" s="232"/>
    </row>
    <row r="5" spans="1:9" ht="53.25" customHeight="1">
      <c r="A5" s="348"/>
      <c r="B5" s="788" t="s">
        <v>411</v>
      </c>
      <c r="C5" s="788"/>
      <c r="D5" s="788"/>
      <c r="E5" s="788"/>
      <c r="F5" s="348"/>
      <c r="G5" s="348"/>
      <c r="H5" s="348"/>
      <c r="I5" s="348"/>
    </row>
    <row r="6" spans="1:11" ht="12.75" hidden="1">
      <c r="A6" s="216"/>
      <c r="B6" s="752" t="s">
        <v>868</v>
      </c>
      <c r="C6" s="752"/>
      <c r="D6" s="752"/>
      <c r="E6" s="206"/>
      <c r="F6" s="206"/>
      <c r="G6" s="206"/>
      <c r="H6" s="206"/>
      <c r="I6" s="206"/>
      <c r="J6" s="348"/>
      <c r="K6" s="348"/>
    </row>
    <row r="7" spans="2:9" ht="24.75" customHeight="1">
      <c r="B7" s="434"/>
      <c r="C7" s="372"/>
      <c r="D7" s="435"/>
      <c r="E7" s="206"/>
      <c r="F7" s="436"/>
      <c r="G7" s="206"/>
      <c r="H7" s="206"/>
      <c r="I7" s="206"/>
    </row>
    <row r="8" spans="1:11" ht="54" customHeight="1">
      <c r="A8" s="779" t="s">
        <v>908</v>
      </c>
      <c r="B8" s="779"/>
      <c r="C8" s="779"/>
      <c r="D8" s="779"/>
      <c r="F8" s="779"/>
      <c r="G8" s="779"/>
      <c r="H8" s="779"/>
      <c r="I8" s="779"/>
      <c r="J8" s="779"/>
      <c r="K8" s="779"/>
    </row>
    <row r="9" spans="3:5" ht="17.25" customHeight="1" thickBot="1">
      <c r="C9" s="437"/>
      <c r="D9" s="220"/>
      <c r="E9" s="220" t="s">
        <v>414</v>
      </c>
    </row>
    <row r="10" spans="1:6" ht="27" customHeight="1">
      <c r="A10" s="754" t="s">
        <v>80</v>
      </c>
      <c r="B10" s="789" t="s">
        <v>31</v>
      </c>
      <c r="C10" s="789" t="s">
        <v>32</v>
      </c>
      <c r="D10" s="769" t="s">
        <v>852</v>
      </c>
      <c r="E10" s="773" t="s">
        <v>853</v>
      </c>
      <c r="F10" s="370"/>
    </row>
    <row r="11" spans="1:5" ht="3.75" customHeight="1" thickBot="1">
      <c r="A11" s="755"/>
      <c r="B11" s="790"/>
      <c r="C11" s="790"/>
      <c r="D11" s="770"/>
      <c r="E11" s="774"/>
    </row>
    <row r="12" spans="1:6" s="479" customFormat="1" ht="12.75" customHeight="1">
      <c r="A12" s="438">
        <v>1</v>
      </c>
      <c r="B12" s="439" t="s">
        <v>82</v>
      </c>
      <c r="C12" s="439" t="s">
        <v>83</v>
      </c>
      <c r="D12" s="476" t="s">
        <v>84</v>
      </c>
      <c r="E12" s="477">
        <v>5</v>
      </c>
      <c r="F12" s="478"/>
    </row>
    <row r="13" spans="1:6" s="231" customFormat="1" ht="20.25">
      <c r="A13" s="227" t="s">
        <v>87</v>
      </c>
      <c r="B13" s="228"/>
      <c r="C13" s="441"/>
      <c r="D13" s="480">
        <f>D14+D54+D99+D181+D188+D193+D204+D235+D268+D273+D279+D300+D323+D332+D341+D371+D377+D381+D387+D393+D402+D407+D432+D436+D357++D309+D362+D440</f>
        <v>392322047</v>
      </c>
      <c r="E13" s="480">
        <f>E14+E54+E99+E181+E188+E193+E204+E235+E268+E273+E279+E300+E323+E332+E341+E371+E377+E381+E387+E393+E402+E407+E432+E436+E357++E309+E362+E440</f>
        <v>402362535</v>
      </c>
      <c r="F13" s="443"/>
    </row>
    <row r="14" spans="1:7" s="234" customFormat="1" ht="34.5" customHeight="1">
      <c r="A14" s="233" t="s">
        <v>342</v>
      </c>
      <c r="B14" s="228" t="s">
        <v>870</v>
      </c>
      <c r="C14" s="229"/>
      <c r="D14" s="480">
        <f>D15+D29+D40</f>
        <v>22361510</v>
      </c>
      <c r="E14" s="442">
        <f>E15+E29+E40</f>
        <v>22361510</v>
      </c>
      <c r="G14" s="445"/>
    </row>
    <row r="15" spans="1:5" s="234" customFormat="1" ht="30" customHeight="1">
      <c r="A15" s="261" t="s">
        <v>343</v>
      </c>
      <c r="B15" s="249" t="s">
        <v>766</v>
      </c>
      <c r="C15" s="257"/>
      <c r="D15" s="481">
        <f>D16</f>
        <v>12035834</v>
      </c>
      <c r="E15" s="446">
        <f>E16</f>
        <v>12035834</v>
      </c>
    </row>
    <row r="16" spans="1:5" s="234" customFormat="1" ht="39" customHeight="1">
      <c r="A16" s="258" t="s">
        <v>767</v>
      </c>
      <c r="B16" s="228" t="s">
        <v>768</v>
      </c>
      <c r="C16" s="276"/>
      <c r="D16" s="480">
        <f>D17+D21+D25+D19</f>
        <v>12035834</v>
      </c>
      <c r="E16" s="442">
        <f>E17+E21+E25+E19</f>
        <v>12035834</v>
      </c>
    </row>
    <row r="17" spans="1:5" s="234" customFormat="1" ht="15.75" hidden="1">
      <c r="A17" s="247" t="s">
        <v>769</v>
      </c>
      <c r="B17" s="275" t="s">
        <v>871</v>
      </c>
      <c r="C17" s="241"/>
      <c r="D17" s="482">
        <f>D18</f>
        <v>0</v>
      </c>
      <c r="E17" s="447">
        <f>E18</f>
        <v>0</v>
      </c>
    </row>
    <row r="18" spans="1:5" s="234" customFormat="1" ht="26.25" hidden="1">
      <c r="A18" s="244" t="s">
        <v>435</v>
      </c>
      <c r="B18" s="275" t="s">
        <v>871</v>
      </c>
      <c r="C18" s="241" t="s">
        <v>261</v>
      </c>
      <c r="D18" s="482"/>
      <c r="E18" s="447"/>
    </row>
    <row r="19" spans="1:5" s="234" customFormat="1" ht="15.75" hidden="1">
      <c r="A19" s="265" t="s">
        <v>771</v>
      </c>
      <c r="B19" s="275" t="s">
        <v>872</v>
      </c>
      <c r="C19" s="241"/>
      <c r="D19" s="482">
        <f>D20</f>
        <v>0</v>
      </c>
      <c r="E19" s="447">
        <f>E20</f>
        <v>0</v>
      </c>
    </row>
    <row r="20" spans="1:5" s="234" customFormat="1" ht="26.25" hidden="1">
      <c r="A20" s="244" t="s">
        <v>435</v>
      </c>
      <c r="B20" s="275" t="s">
        <v>872</v>
      </c>
      <c r="C20" s="241" t="s">
        <v>261</v>
      </c>
      <c r="D20" s="482"/>
      <c r="E20" s="447"/>
    </row>
    <row r="21" spans="1:5" s="234" customFormat="1" ht="27" customHeight="1">
      <c r="A21" s="238" t="s">
        <v>334</v>
      </c>
      <c r="B21" s="275" t="s">
        <v>873</v>
      </c>
      <c r="C21" s="241"/>
      <c r="D21" s="482">
        <f>D22+D23+D24+D27</f>
        <v>11985834</v>
      </c>
      <c r="E21" s="447">
        <f>E22+E23+E24+E27</f>
        <v>11985834</v>
      </c>
    </row>
    <row r="22" spans="1:5" s="234" customFormat="1" ht="39.75" customHeight="1">
      <c r="A22" s="244" t="s">
        <v>311</v>
      </c>
      <c r="B22" s="275" t="s">
        <v>873</v>
      </c>
      <c r="C22" s="241" t="s">
        <v>75</v>
      </c>
      <c r="D22" s="354">
        <f>6679000+2017000</f>
        <v>8696000</v>
      </c>
      <c r="E22" s="242">
        <f>6679000+2017000</f>
        <v>8696000</v>
      </c>
    </row>
    <row r="23" spans="1:5" s="234" customFormat="1" ht="27" customHeight="1">
      <c r="A23" s="244" t="s">
        <v>435</v>
      </c>
      <c r="B23" s="275" t="s">
        <v>873</v>
      </c>
      <c r="C23" s="241" t="s">
        <v>261</v>
      </c>
      <c r="D23" s="354">
        <f>6000+10000+966100+75000+2000+1651400+290200+176734</f>
        <v>3177434</v>
      </c>
      <c r="E23" s="242">
        <f>6000+10000+966100+75000+2000+1651400+290200+176734</f>
        <v>3177434</v>
      </c>
    </row>
    <row r="24" spans="1:5" s="234" customFormat="1" ht="16.5" customHeight="1">
      <c r="A24" s="296" t="s">
        <v>76</v>
      </c>
      <c r="B24" s="275" t="s">
        <v>873</v>
      </c>
      <c r="C24" s="241" t="s">
        <v>73</v>
      </c>
      <c r="D24" s="354">
        <v>112400</v>
      </c>
      <c r="E24" s="242">
        <v>112400</v>
      </c>
    </row>
    <row r="25" spans="1:5" s="234" customFormat="1" ht="15.75">
      <c r="A25" s="296" t="s">
        <v>349</v>
      </c>
      <c r="B25" s="275" t="s">
        <v>776</v>
      </c>
      <c r="C25" s="241"/>
      <c r="D25" s="482">
        <f>D26</f>
        <v>50000</v>
      </c>
      <c r="E25" s="447">
        <f>E26</f>
        <v>50000</v>
      </c>
    </row>
    <row r="26" spans="1:5" s="234" customFormat="1" ht="25.5" customHeight="1">
      <c r="A26" s="244" t="s">
        <v>435</v>
      </c>
      <c r="B26" s="275" t="s">
        <v>776</v>
      </c>
      <c r="C26" s="241" t="s">
        <v>261</v>
      </c>
      <c r="D26" s="482">
        <v>50000</v>
      </c>
      <c r="E26" s="447">
        <v>50000</v>
      </c>
    </row>
    <row r="27" spans="1:5" s="234" customFormat="1" ht="26.25" hidden="1">
      <c r="A27" s="265" t="s">
        <v>774</v>
      </c>
      <c r="B27" s="239" t="s">
        <v>775</v>
      </c>
      <c r="C27" s="241"/>
      <c r="D27" s="393">
        <f>D28</f>
        <v>0</v>
      </c>
      <c r="E27" s="448">
        <f>E28</f>
        <v>0</v>
      </c>
    </row>
    <row r="28" spans="1:5" s="234" customFormat="1" ht="26.25" hidden="1">
      <c r="A28" s="244" t="s">
        <v>435</v>
      </c>
      <c r="B28" s="239" t="s">
        <v>775</v>
      </c>
      <c r="C28" s="241" t="s">
        <v>261</v>
      </c>
      <c r="D28" s="393"/>
      <c r="E28" s="448"/>
    </row>
    <row r="29" spans="1:5" s="234" customFormat="1" ht="30.75" customHeight="1">
      <c r="A29" s="261" t="s">
        <v>347</v>
      </c>
      <c r="B29" s="290" t="s">
        <v>777</v>
      </c>
      <c r="C29" s="257"/>
      <c r="D29" s="481">
        <f>D30+D37</f>
        <v>8337500</v>
      </c>
      <c r="E29" s="446">
        <f>E30+E37</f>
        <v>8337500</v>
      </c>
    </row>
    <row r="30" spans="1:5" s="234" customFormat="1" ht="28.5" customHeight="1">
      <c r="A30" s="260" t="s">
        <v>778</v>
      </c>
      <c r="B30" s="287" t="s">
        <v>779</v>
      </c>
      <c r="C30" s="229"/>
      <c r="D30" s="480">
        <f>D31+D36</f>
        <v>3390400</v>
      </c>
      <c r="E30" s="442">
        <f>E31+E36</f>
        <v>3390400</v>
      </c>
    </row>
    <row r="31" spans="1:5" s="234" customFormat="1" ht="26.25">
      <c r="A31" s="238" t="s">
        <v>334</v>
      </c>
      <c r="B31" s="275" t="s">
        <v>780</v>
      </c>
      <c r="C31" s="241"/>
      <c r="D31" s="482">
        <f>D32+D33+D34</f>
        <v>3370400</v>
      </c>
      <c r="E31" s="447">
        <f>E32+E33+E34</f>
        <v>3370400</v>
      </c>
    </row>
    <row r="32" spans="1:5" s="234" customFormat="1" ht="39.75" customHeight="1">
      <c r="A32" s="244" t="s">
        <v>311</v>
      </c>
      <c r="B32" s="275" t="s">
        <v>780</v>
      </c>
      <c r="C32" s="241" t="s">
        <v>75</v>
      </c>
      <c r="D32" s="354">
        <f>2458800+743000</f>
        <v>3201800</v>
      </c>
      <c r="E32" s="242">
        <f>2458800+743000</f>
        <v>3201800</v>
      </c>
    </row>
    <row r="33" spans="1:5" s="234" customFormat="1" ht="26.25">
      <c r="A33" s="244" t="s">
        <v>435</v>
      </c>
      <c r="B33" s="275" t="s">
        <v>780</v>
      </c>
      <c r="C33" s="241" t="s">
        <v>261</v>
      </c>
      <c r="D33" s="354">
        <f>8000+4400+3000+31000+97200</f>
        <v>143600</v>
      </c>
      <c r="E33" s="242">
        <f>8000+4400+3000+31000+97200</f>
        <v>143600</v>
      </c>
    </row>
    <row r="34" spans="1:5" s="234" customFormat="1" ht="15.75" customHeight="1">
      <c r="A34" s="296" t="s">
        <v>76</v>
      </c>
      <c r="B34" s="275" t="s">
        <v>780</v>
      </c>
      <c r="C34" s="241" t="s">
        <v>73</v>
      </c>
      <c r="D34" s="354">
        <f>25000</f>
        <v>25000</v>
      </c>
      <c r="E34" s="242">
        <f>25000</f>
        <v>25000</v>
      </c>
    </row>
    <row r="35" spans="1:5" s="234" customFormat="1" ht="15.75" customHeight="1">
      <c r="A35" s="296" t="s">
        <v>348</v>
      </c>
      <c r="B35" s="275" t="s">
        <v>781</v>
      </c>
      <c r="C35" s="241"/>
      <c r="D35" s="354">
        <f>D36</f>
        <v>20000</v>
      </c>
      <c r="E35" s="242">
        <f>E36</f>
        <v>20000</v>
      </c>
    </row>
    <row r="36" spans="1:5" s="234" customFormat="1" ht="30.75" customHeight="1">
      <c r="A36" s="244" t="s">
        <v>435</v>
      </c>
      <c r="B36" s="275" t="s">
        <v>781</v>
      </c>
      <c r="C36" s="241" t="s">
        <v>261</v>
      </c>
      <c r="D36" s="354">
        <v>20000</v>
      </c>
      <c r="E36" s="242">
        <v>20000</v>
      </c>
    </row>
    <row r="37" spans="1:5" s="234" customFormat="1" ht="25.5">
      <c r="A37" s="258" t="s">
        <v>782</v>
      </c>
      <c r="B37" s="287" t="s">
        <v>783</v>
      </c>
      <c r="C37" s="229"/>
      <c r="D37" s="480">
        <f>D38</f>
        <v>4947100</v>
      </c>
      <c r="E37" s="442">
        <f>E38</f>
        <v>4947100</v>
      </c>
    </row>
    <row r="38" spans="1:5" s="234" customFormat="1" ht="39">
      <c r="A38" s="243" t="s">
        <v>784</v>
      </c>
      <c r="B38" s="275" t="s">
        <v>785</v>
      </c>
      <c r="C38" s="241"/>
      <c r="D38" s="482">
        <f>D39</f>
        <v>4947100</v>
      </c>
      <c r="E38" s="447">
        <f>E39</f>
        <v>4947100</v>
      </c>
    </row>
    <row r="39" spans="1:5" s="234" customFormat="1" ht="15.75">
      <c r="A39" s="244" t="s">
        <v>90</v>
      </c>
      <c r="B39" s="275" t="s">
        <v>785</v>
      </c>
      <c r="C39" s="241" t="s">
        <v>97</v>
      </c>
      <c r="D39" s="482">
        <v>4947100</v>
      </c>
      <c r="E39" s="447">
        <v>4947100</v>
      </c>
    </row>
    <row r="40" spans="1:5" s="234" customFormat="1" ht="42" customHeight="1">
      <c r="A40" s="261" t="s">
        <v>786</v>
      </c>
      <c r="B40" s="249" t="s">
        <v>787</v>
      </c>
      <c r="C40" s="257"/>
      <c r="D40" s="481">
        <f>D41+D46+D49</f>
        <v>1988176</v>
      </c>
      <c r="E40" s="446">
        <f>E41+E46+E49</f>
        <v>1988176</v>
      </c>
    </row>
    <row r="41" spans="1:5" s="234" customFormat="1" ht="35.25" customHeight="1">
      <c r="A41" s="324" t="s">
        <v>788</v>
      </c>
      <c r="B41" s="228" t="s">
        <v>789</v>
      </c>
      <c r="C41" s="229"/>
      <c r="D41" s="480">
        <f>D42</f>
        <v>1123100</v>
      </c>
      <c r="E41" s="442">
        <f>E42</f>
        <v>1123100</v>
      </c>
    </row>
    <row r="42" spans="1:5" s="234" customFormat="1" ht="26.25" customHeight="1">
      <c r="A42" s="238" t="s">
        <v>334</v>
      </c>
      <c r="B42" s="239" t="s">
        <v>790</v>
      </c>
      <c r="C42" s="241"/>
      <c r="D42" s="482">
        <f>D43+D44+D45</f>
        <v>1123100</v>
      </c>
      <c r="E42" s="447">
        <f>E43+E44+E45</f>
        <v>1123100</v>
      </c>
    </row>
    <row r="43" spans="1:5" s="234" customFormat="1" ht="26.25" customHeight="1">
      <c r="A43" s="244" t="s">
        <v>311</v>
      </c>
      <c r="B43" s="239" t="s">
        <v>790</v>
      </c>
      <c r="C43" s="241" t="s">
        <v>75</v>
      </c>
      <c r="D43" s="354">
        <f>775000+234000</f>
        <v>1009000</v>
      </c>
      <c r="E43" s="242">
        <f>775000+234000</f>
        <v>1009000</v>
      </c>
    </row>
    <row r="44" spans="1:5" s="234" customFormat="1" ht="27.75" customHeight="1">
      <c r="A44" s="244" t="s">
        <v>435</v>
      </c>
      <c r="B44" s="239" t="s">
        <v>790</v>
      </c>
      <c r="C44" s="241" t="s">
        <v>261</v>
      </c>
      <c r="D44" s="354">
        <f>33600+39500+3000+15000+5000</f>
        <v>96100</v>
      </c>
      <c r="E44" s="242">
        <f>33600+39500+3000+15000+5000</f>
        <v>96100</v>
      </c>
    </row>
    <row r="45" spans="1:5" s="234" customFormat="1" ht="18.75" customHeight="1">
      <c r="A45" s="296" t="s">
        <v>76</v>
      </c>
      <c r="B45" s="239" t="s">
        <v>790</v>
      </c>
      <c r="C45" s="241" t="s">
        <v>73</v>
      </c>
      <c r="D45" s="354">
        <v>18000</v>
      </c>
      <c r="E45" s="242">
        <v>18000</v>
      </c>
    </row>
    <row r="46" spans="1:5" s="234" customFormat="1" ht="39.75" customHeight="1">
      <c r="A46" s="325" t="s">
        <v>791</v>
      </c>
      <c r="B46" s="228" t="s">
        <v>792</v>
      </c>
      <c r="C46" s="229"/>
      <c r="D46" s="480">
        <f>D48</f>
        <v>24276</v>
      </c>
      <c r="E46" s="442">
        <f>E48</f>
        <v>24276</v>
      </c>
    </row>
    <row r="47" spans="1:5" s="234" customFormat="1" ht="41.25" customHeight="1">
      <c r="A47" s="243" t="s">
        <v>350</v>
      </c>
      <c r="B47" s="239" t="s">
        <v>793</v>
      </c>
      <c r="C47" s="241"/>
      <c r="D47" s="482">
        <f>D48</f>
        <v>24276</v>
      </c>
      <c r="E47" s="447">
        <f>E48</f>
        <v>24276</v>
      </c>
    </row>
    <row r="48" spans="1:5" s="234" customFormat="1" ht="46.5" customHeight="1">
      <c r="A48" s="244" t="s">
        <v>311</v>
      </c>
      <c r="B48" s="239" t="s">
        <v>793</v>
      </c>
      <c r="C48" s="241" t="s">
        <v>75</v>
      </c>
      <c r="D48" s="482">
        <v>24276</v>
      </c>
      <c r="E48" s="447">
        <v>24276</v>
      </c>
    </row>
    <row r="49" spans="1:5" s="234" customFormat="1" ht="30.75" customHeight="1">
      <c r="A49" s="286" t="s">
        <v>805</v>
      </c>
      <c r="B49" s="228" t="s">
        <v>806</v>
      </c>
      <c r="C49" s="229"/>
      <c r="D49" s="480">
        <f>D50</f>
        <v>840800</v>
      </c>
      <c r="E49" s="442">
        <f>E50</f>
        <v>840800</v>
      </c>
    </row>
    <row r="50" spans="1:5" s="234" customFormat="1" ht="30" customHeight="1">
      <c r="A50" s="255" t="s">
        <v>357</v>
      </c>
      <c r="B50" s="269" t="s">
        <v>807</v>
      </c>
      <c r="C50" s="241"/>
      <c r="D50" s="481">
        <f>D51</f>
        <v>840800</v>
      </c>
      <c r="E50" s="446">
        <f>E51</f>
        <v>840800</v>
      </c>
    </row>
    <row r="51" spans="1:5" s="234" customFormat="1" ht="18" customHeight="1">
      <c r="A51" s="296" t="s">
        <v>103</v>
      </c>
      <c r="B51" s="269" t="s">
        <v>807</v>
      </c>
      <c r="C51" s="241" t="s">
        <v>104</v>
      </c>
      <c r="D51" s="483">
        <v>840800</v>
      </c>
      <c r="E51" s="449">
        <v>840800</v>
      </c>
    </row>
    <row r="52" spans="1:5" s="234" customFormat="1" ht="16.5" customHeight="1" hidden="1">
      <c r="A52" s="284" t="s">
        <v>874</v>
      </c>
      <c r="B52" s="239" t="s">
        <v>875</v>
      </c>
      <c r="C52" s="241"/>
      <c r="D52" s="482">
        <f>D53</f>
        <v>0</v>
      </c>
      <c r="E52" s="447">
        <f>E53</f>
        <v>0</v>
      </c>
    </row>
    <row r="53" spans="1:5" s="234" customFormat="1" ht="15.75" customHeight="1" hidden="1">
      <c r="A53" s="244" t="s">
        <v>310</v>
      </c>
      <c r="B53" s="239" t="s">
        <v>875</v>
      </c>
      <c r="C53" s="241" t="s">
        <v>261</v>
      </c>
      <c r="D53" s="482"/>
      <c r="E53" s="447"/>
    </row>
    <row r="54" spans="1:5" s="234" customFormat="1" ht="45" customHeight="1">
      <c r="A54" s="233" t="s">
        <v>351</v>
      </c>
      <c r="B54" s="228" t="s">
        <v>429</v>
      </c>
      <c r="C54" s="241"/>
      <c r="D54" s="480">
        <f>D55+D77+D89</f>
        <v>23526422</v>
      </c>
      <c r="E54" s="442">
        <f>E55+E77+E89</f>
        <v>23526422</v>
      </c>
    </row>
    <row r="55" spans="1:5" s="234" customFormat="1" ht="43.5" customHeight="1">
      <c r="A55" s="272" t="s">
        <v>317</v>
      </c>
      <c r="B55" s="249" t="s">
        <v>478</v>
      </c>
      <c r="C55" s="257"/>
      <c r="D55" s="481">
        <f>D56+D72+D74</f>
        <v>14059088</v>
      </c>
      <c r="E55" s="446">
        <f>E56+E72+E74</f>
        <v>14059088</v>
      </c>
    </row>
    <row r="56" spans="1:5" s="234" customFormat="1" ht="30" customHeight="1">
      <c r="A56" s="273" t="s">
        <v>808</v>
      </c>
      <c r="B56" s="228" t="s">
        <v>809</v>
      </c>
      <c r="C56" s="229"/>
      <c r="D56" s="484">
        <f>D57+D60+D63+D66+D69</f>
        <v>13935588</v>
      </c>
      <c r="E56" s="450">
        <f>E57+E60+E63+E66+E69</f>
        <v>13935588</v>
      </c>
    </row>
    <row r="57" spans="1:5" s="234" customFormat="1" ht="18" customHeight="1">
      <c r="A57" s="238" t="s">
        <v>115</v>
      </c>
      <c r="B57" s="239" t="s">
        <v>810</v>
      </c>
      <c r="C57" s="241"/>
      <c r="D57" s="393">
        <f>D59+D58</f>
        <v>2514051</v>
      </c>
      <c r="E57" s="448">
        <f>E59+E58</f>
        <v>2514051</v>
      </c>
    </row>
    <row r="58" spans="1:5" s="234" customFormat="1" ht="27" customHeight="1">
      <c r="A58" s="244" t="s">
        <v>435</v>
      </c>
      <c r="B58" s="239" t="s">
        <v>810</v>
      </c>
      <c r="C58" s="241" t="s">
        <v>261</v>
      </c>
      <c r="D58" s="483">
        <v>566</v>
      </c>
      <c r="E58" s="449">
        <v>566</v>
      </c>
    </row>
    <row r="59" spans="1:5" s="234" customFormat="1" ht="19.5" customHeight="1">
      <c r="A59" s="329" t="s">
        <v>103</v>
      </c>
      <c r="B59" s="239" t="s">
        <v>810</v>
      </c>
      <c r="C59" s="241" t="s">
        <v>104</v>
      </c>
      <c r="D59" s="483">
        <v>2513485</v>
      </c>
      <c r="E59" s="449">
        <v>2513485</v>
      </c>
    </row>
    <row r="60" spans="1:5" s="234" customFormat="1" ht="26.25">
      <c r="A60" s="243" t="s">
        <v>355</v>
      </c>
      <c r="B60" s="239" t="s">
        <v>811</v>
      </c>
      <c r="C60" s="241"/>
      <c r="D60" s="393">
        <f>D62+D61</f>
        <v>56845</v>
      </c>
      <c r="E60" s="448">
        <f>E62+E61</f>
        <v>56845</v>
      </c>
    </row>
    <row r="61" spans="1:5" s="234" customFormat="1" ht="30.75" customHeight="1">
      <c r="A61" s="244" t="s">
        <v>435</v>
      </c>
      <c r="B61" s="239" t="s">
        <v>811</v>
      </c>
      <c r="C61" s="241" t="s">
        <v>261</v>
      </c>
      <c r="D61" s="483">
        <v>895</v>
      </c>
      <c r="E61" s="449">
        <v>895</v>
      </c>
    </row>
    <row r="62" spans="1:5" s="234" customFormat="1" ht="17.25" customHeight="1">
      <c r="A62" s="329" t="s">
        <v>103</v>
      </c>
      <c r="B62" s="239" t="s">
        <v>811</v>
      </c>
      <c r="C62" s="241" t="s">
        <v>104</v>
      </c>
      <c r="D62" s="483">
        <v>55950</v>
      </c>
      <c r="E62" s="449">
        <v>55950</v>
      </c>
    </row>
    <row r="63" spans="1:5" s="234" customFormat="1" ht="29.25" customHeight="1">
      <c r="A63" s="243" t="s">
        <v>356</v>
      </c>
      <c r="B63" s="239" t="s">
        <v>812</v>
      </c>
      <c r="C63" s="241"/>
      <c r="D63" s="393">
        <f>D65+D64</f>
        <v>496532</v>
      </c>
      <c r="E63" s="448">
        <f>E65+E64</f>
        <v>496532</v>
      </c>
    </row>
    <row r="64" spans="1:5" s="234" customFormat="1" ht="31.5" customHeight="1">
      <c r="A64" s="244" t="s">
        <v>435</v>
      </c>
      <c r="B64" s="239" t="s">
        <v>812</v>
      </c>
      <c r="C64" s="241" t="s">
        <v>261</v>
      </c>
      <c r="D64" s="354">
        <v>8340</v>
      </c>
      <c r="E64" s="242">
        <v>8340</v>
      </c>
    </row>
    <row r="65" spans="1:5" s="234" customFormat="1" ht="15">
      <c r="A65" s="329" t="s">
        <v>103</v>
      </c>
      <c r="B65" s="239" t="s">
        <v>812</v>
      </c>
      <c r="C65" s="241" t="s">
        <v>104</v>
      </c>
      <c r="D65" s="354">
        <v>488192</v>
      </c>
      <c r="E65" s="242">
        <v>488192</v>
      </c>
    </row>
    <row r="66" spans="1:5" s="234" customFormat="1" ht="15">
      <c r="A66" s="238" t="s">
        <v>116</v>
      </c>
      <c r="B66" s="239" t="s">
        <v>813</v>
      </c>
      <c r="C66" s="241"/>
      <c r="D66" s="393">
        <f>D68+D67</f>
        <v>9420000</v>
      </c>
      <c r="E66" s="448">
        <f>E68+E67</f>
        <v>9420000</v>
      </c>
    </row>
    <row r="67" spans="1:5" s="234" customFormat="1" ht="32.25" customHeight="1">
      <c r="A67" s="244" t="s">
        <v>435</v>
      </c>
      <c r="B67" s="239" t="s">
        <v>813</v>
      </c>
      <c r="C67" s="241" t="s">
        <v>261</v>
      </c>
      <c r="D67" s="354">
        <v>153780</v>
      </c>
      <c r="E67" s="242">
        <v>153780</v>
      </c>
    </row>
    <row r="68" spans="1:5" s="234" customFormat="1" ht="19.5" customHeight="1">
      <c r="A68" s="329" t="s">
        <v>103</v>
      </c>
      <c r="B68" s="239" t="s">
        <v>813</v>
      </c>
      <c r="C68" s="241" t="s">
        <v>104</v>
      </c>
      <c r="D68" s="354">
        <v>9266220</v>
      </c>
      <c r="E68" s="242">
        <v>9266220</v>
      </c>
    </row>
    <row r="69" spans="1:5" s="234" customFormat="1" ht="15">
      <c r="A69" s="238" t="s">
        <v>117</v>
      </c>
      <c r="B69" s="239" t="s">
        <v>814</v>
      </c>
      <c r="C69" s="241"/>
      <c r="D69" s="393">
        <f>D71+D70</f>
        <v>1448160</v>
      </c>
      <c r="E69" s="448">
        <f>E71+E70</f>
        <v>1448160</v>
      </c>
    </row>
    <row r="70" spans="1:5" s="234" customFormat="1" ht="28.5" customHeight="1">
      <c r="A70" s="244" t="s">
        <v>435</v>
      </c>
      <c r="B70" s="239" t="s">
        <v>814</v>
      </c>
      <c r="C70" s="241" t="s">
        <v>261</v>
      </c>
      <c r="D70" s="354">
        <v>24590</v>
      </c>
      <c r="E70" s="242">
        <v>24590</v>
      </c>
    </row>
    <row r="71" spans="1:5" s="234" customFormat="1" ht="21.75" customHeight="1">
      <c r="A71" s="329" t="s">
        <v>103</v>
      </c>
      <c r="B71" s="239" t="s">
        <v>814</v>
      </c>
      <c r="C71" s="241" t="s">
        <v>104</v>
      </c>
      <c r="D71" s="354">
        <v>1423570</v>
      </c>
      <c r="E71" s="242">
        <v>1423570</v>
      </c>
    </row>
    <row r="72" spans="1:5" s="234" customFormat="1" ht="36" customHeight="1">
      <c r="A72" s="273" t="s">
        <v>479</v>
      </c>
      <c r="B72" s="228" t="s">
        <v>480</v>
      </c>
      <c r="C72" s="229"/>
      <c r="D72" s="353">
        <f>D73</f>
        <v>30000</v>
      </c>
      <c r="E72" s="230">
        <f>E73</f>
        <v>30000</v>
      </c>
    </row>
    <row r="73" spans="1:5" s="234" customFormat="1" ht="27.75" customHeight="1">
      <c r="A73" s="274" t="s">
        <v>481</v>
      </c>
      <c r="B73" s="275" t="s">
        <v>482</v>
      </c>
      <c r="C73" s="229"/>
      <c r="D73" s="354">
        <v>30000</v>
      </c>
      <c r="E73" s="242">
        <v>30000</v>
      </c>
    </row>
    <row r="74" spans="1:5" s="234" customFormat="1" ht="27.75" customHeight="1">
      <c r="A74" s="286" t="s">
        <v>801</v>
      </c>
      <c r="B74" s="228" t="s">
        <v>802</v>
      </c>
      <c r="C74" s="229"/>
      <c r="D74" s="480">
        <f>D75</f>
        <v>93500</v>
      </c>
      <c r="E74" s="442">
        <f>E75</f>
        <v>93500</v>
      </c>
    </row>
    <row r="75" spans="1:5" s="234" customFormat="1" ht="18.75" customHeight="1">
      <c r="A75" s="284" t="s">
        <v>803</v>
      </c>
      <c r="B75" s="239" t="s">
        <v>876</v>
      </c>
      <c r="C75" s="241"/>
      <c r="D75" s="482">
        <f>D76</f>
        <v>93500</v>
      </c>
      <c r="E75" s="447">
        <f>E76</f>
        <v>93500</v>
      </c>
    </row>
    <row r="76" spans="1:5" s="234" customFormat="1" ht="18.75" customHeight="1">
      <c r="A76" s="296" t="s">
        <v>103</v>
      </c>
      <c r="B76" s="239" t="s">
        <v>876</v>
      </c>
      <c r="C76" s="241" t="s">
        <v>104</v>
      </c>
      <c r="D76" s="482">
        <v>93500</v>
      </c>
      <c r="E76" s="447">
        <v>93500</v>
      </c>
    </row>
    <row r="77" spans="1:5" s="234" customFormat="1" ht="53.25" customHeight="1">
      <c r="A77" s="248" t="s">
        <v>430</v>
      </c>
      <c r="B77" s="250" t="s">
        <v>431</v>
      </c>
      <c r="C77" s="386"/>
      <c r="D77" s="481">
        <f>D78+D81+D87</f>
        <v>7692934</v>
      </c>
      <c r="E77" s="446">
        <f>E78+E81+E87</f>
        <v>7692934</v>
      </c>
    </row>
    <row r="78" spans="1:5" s="234" customFormat="1" ht="42" customHeight="1">
      <c r="A78" s="260" t="s">
        <v>828</v>
      </c>
      <c r="B78" s="228" t="s">
        <v>829</v>
      </c>
      <c r="C78" s="229"/>
      <c r="D78" s="480">
        <f>D79</f>
        <v>6921934</v>
      </c>
      <c r="E78" s="442">
        <f>E79</f>
        <v>6921934</v>
      </c>
    </row>
    <row r="79" spans="1:5" s="234" customFormat="1" ht="25.5" customHeight="1">
      <c r="A79" s="243" t="s">
        <v>360</v>
      </c>
      <c r="B79" s="239" t="s">
        <v>830</v>
      </c>
      <c r="C79" s="241"/>
      <c r="D79" s="482">
        <f>D80</f>
        <v>6921934</v>
      </c>
      <c r="E79" s="447">
        <f>E80</f>
        <v>6921934</v>
      </c>
    </row>
    <row r="80" spans="1:5" s="234" customFormat="1" ht="15.75">
      <c r="A80" s="329" t="s">
        <v>103</v>
      </c>
      <c r="B80" s="239" t="s">
        <v>830</v>
      </c>
      <c r="C80" s="241" t="s">
        <v>104</v>
      </c>
      <c r="D80" s="483">
        <f>2359250+4562684</f>
        <v>6921934</v>
      </c>
      <c r="E80" s="449">
        <f>2359250+4562684</f>
        <v>6921934</v>
      </c>
    </row>
    <row r="81" spans="1:5" s="234" customFormat="1" ht="42.75" customHeight="1">
      <c r="A81" s="254" t="s">
        <v>432</v>
      </c>
      <c r="B81" s="237" t="s">
        <v>433</v>
      </c>
      <c r="C81" s="246"/>
      <c r="D81" s="480">
        <f>D82+D85</f>
        <v>711000</v>
      </c>
      <c r="E81" s="442">
        <f>E82+E85</f>
        <v>711000</v>
      </c>
    </row>
    <row r="82" spans="1:5" s="234" customFormat="1" ht="41.25" customHeight="1">
      <c r="A82" s="255" t="s">
        <v>319</v>
      </c>
      <c r="B82" s="240" t="s">
        <v>434</v>
      </c>
      <c r="C82" s="245"/>
      <c r="D82" s="482">
        <f>D83+D84</f>
        <v>711000</v>
      </c>
      <c r="E82" s="447">
        <f>E83+E84</f>
        <v>711000</v>
      </c>
    </row>
    <row r="83" spans="1:5" s="234" customFormat="1" ht="40.5" customHeight="1">
      <c r="A83" s="244" t="s">
        <v>311</v>
      </c>
      <c r="B83" s="240" t="s">
        <v>434</v>
      </c>
      <c r="C83" s="245" t="s">
        <v>75</v>
      </c>
      <c r="D83" s="393">
        <f>546000+165000</f>
        <v>711000</v>
      </c>
      <c r="E83" s="448">
        <f>546000+165000</f>
        <v>711000</v>
      </c>
    </row>
    <row r="84" spans="1:5" s="234" customFormat="1" ht="26.25" hidden="1">
      <c r="A84" s="244" t="s">
        <v>435</v>
      </c>
      <c r="B84" s="240" t="s">
        <v>434</v>
      </c>
      <c r="C84" s="245" t="s">
        <v>261</v>
      </c>
      <c r="D84" s="482"/>
      <c r="E84" s="447"/>
    </row>
    <row r="85" spans="1:5" s="234" customFormat="1" ht="75.75" customHeight="1" hidden="1">
      <c r="A85" s="244" t="s">
        <v>877</v>
      </c>
      <c r="B85" s="240" t="s">
        <v>878</v>
      </c>
      <c r="C85" s="245"/>
      <c r="D85" s="482">
        <f>D86</f>
        <v>0</v>
      </c>
      <c r="E85" s="447">
        <f>E86</f>
        <v>0</v>
      </c>
    </row>
    <row r="86" spans="1:5" s="234" customFormat="1" ht="26.25" hidden="1">
      <c r="A86" s="244" t="s">
        <v>435</v>
      </c>
      <c r="B86" s="240" t="s">
        <v>878</v>
      </c>
      <c r="C86" s="245" t="s">
        <v>261</v>
      </c>
      <c r="D86" s="482"/>
      <c r="E86" s="447"/>
    </row>
    <row r="87" spans="1:5" s="234" customFormat="1" ht="38.25" customHeight="1">
      <c r="A87" s="280" t="s">
        <v>485</v>
      </c>
      <c r="B87" s="228" t="s">
        <v>486</v>
      </c>
      <c r="C87" s="229"/>
      <c r="D87" s="353">
        <f>D88</f>
        <v>60000</v>
      </c>
      <c r="E87" s="230">
        <f>E88</f>
        <v>60000</v>
      </c>
    </row>
    <row r="88" spans="1:5" s="234" customFormat="1" ht="38.25" customHeight="1">
      <c r="A88" s="274" t="s">
        <v>487</v>
      </c>
      <c r="B88" s="275" t="s">
        <v>488</v>
      </c>
      <c r="C88" s="241"/>
      <c r="D88" s="354">
        <v>60000</v>
      </c>
      <c r="E88" s="242">
        <v>60000</v>
      </c>
    </row>
    <row r="89" spans="1:5" s="234" customFormat="1" ht="43.5" customHeight="1">
      <c r="A89" s="256" t="s">
        <v>489</v>
      </c>
      <c r="B89" s="249" t="s">
        <v>437</v>
      </c>
      <c r="C89" s="257"/>
      <c r="D89" s="481">
        <f>D90+D95</f>
        <v>1774400</v>
      </c>
      <c r="E89" s="446">
        <f>E90+E95</f>
        <v>1774400</v>
      </c>
    </row>
    <row r="90" spans="1:5" s="234" customFormat="1" ht="30.75" customHeight="1">
      <c r="A90" s="235" t="s">
        <v>490</v>
      </c>
      <c r="B90" s="228" t="s">
        <v>491</v>
      </c>
      <c r="C90" s="229"/>
      <c r="D90" s="480">
        <f>D91+D93</f>
        <v>115400</v>
      </c>
      <c r="E90" s="442">
        <f>E91+E93</f>
        <v>115400</v>
      </c>
    </row>
    <row r="91" spans="1:5" s="234" customFormat="1" ht="30" customHeight="1">
      <c r="A91" s="243" t="s">
        <v>330</v>
      </c>
      <c r="B91" s="239" t="s">
        <v>492</v>
      </c>
      <c r="C91" s="241"/>
      <c r="D91" s="482">
        <f>D92</f>
        <v>112400</v>
      </c>
      <c r="E91" s="447">
        <f>E92</f>
        <v>112400</v>
      </c>
    </row>
    <row r="92" spans="1:5" s="234" customFormat="1" ht="32.25" customHeight="1">
      <c r="A92" s="244" t="s">
        <v>331</v>
      </c>
      <c r="B92" s="239" t="s">
        <v>492</v>
      </c>
      <c r="C92" s="245" t="s">
        <v>332</v>
      </c>
      <c r="D92" s="393">
        <v>112400</v>
      </c>
      <c r="E92" s="448">
        <v>112400</v>
      </c>
    </row>
    <row r="93" spans="1:5" s="234" customFormat="1" ht="20.25" customHeight="1">
      <c r="A93" s="243" t="s">
        <v>493</v>
      </c>
      <c r="B93" s="239" t="s">
        <v>494</v>
      </c>
      <c r="C93" s="245"/>
      <c r="D93" s="482">
        <f>D94</f>
        <v>3000</v>
      </c>
      <c r="E93" s="447">
        <f>E94</f>
        <v>3000</v>
      </c>
    </row>
    <row r="94" spans="1:5" s="234" customFormat="1" ht="32.25" customHeight="1">
      <c r="A94" s="244" t="s">
        <v>331</v>
      </c>
      <c r="B94" s="239" t="s">
        <v>494</v>
      </c>
      <c r="C94" s="245" t="s">
        <v>332</v>
      </c>
      <c r="D94" s="482">
        <v>3000</v>
      </c>
      <c r="E94" s="447">
        <v>3000</v>
      </c>
    </row>
    <row r="95" spans="1:5" s="234" customFormat="1" ht="28.5" customHeight="1">
      <c r="A95" s="258" t="s">
        <v>438</v>
      </c>
      <c r="B95" s="237" t="s">
        <v>439</v>
      </c>
      <c r="C95" s="229"/>
      <c r="D95" s="484">
        <f>D96</f>
        <v>1659000</v>
      </c>
      <c r="E95" s="450">
        <f>E96</f>
        <v>1659000</v>
      </c>
    </row>
    <row r="96" spans="1:5" s="234" customFormat="1" ht="30.75" customHeight="1">
      <c r="A96" s="243" t="s">
        <v>318</v>
      </c>
      <c r="B96" s="240" t="s">
        <v>440</v>
      </c>
      <c r="C96" s="241"/>
      <c r="D96" s="393">
        <f>D97+D98</f>
        <v>1659000</v>
      </c>
      <c r="E96" s="448">
        <f>E97+E98</f>
        <v>1659000</v>
      </c>
    </row>
    <row r="97" spans="1:5" s="234" customFormat="1" ht="44.25" customHeight="1">
      <c r="A97" s="244" t="s">
        <v>311</v>
      </c>
      <c r="B97" s="240" t="s">
        <v>440</v>
      </c>
      <c r="C97" s="245" t="s">
        <v>75</v>
      </c>
      <c r="D97" s="393">
        <f>1274000+385000</f>
        <v>1659000</v>
      </c>
      <c r="E97" s="448">
        <f>1274000+385000</f>
        <v>1659000</v>
      </c>
    </row>
    <row r="98" spans="1:5" s="234" customFormat="1" ht="26.25" hidden="1">
      <c r="A98" s="244" t="s">
        <v>435</v>
      </c>
      <c r="B98" s="240" t="s">
        <v>440</v>
      </c>
      <c r="C98" s="245" t="s">
        <v>261</v>
      </c>
      <c r="D98" s="393"/>
      <c r="E98" s="448"/>
    </row>
    <row r="99" spans="1:8" ht="32.25" customHeight="1">
      <c r="A99" s="233" t="s">
        <v>337</v>
      </c>
      <c r="B99" s="228" t="s">
        <v>665</v>
      </c>
      <c r="C99" s="229"/>
      <c r="D99" s="480">
        <f>D100+D155+D170</f>
        <v>293764813</v>
      </c>
      <c r="E99" s="442">
        <f>E100+E155+E170</f>
        <v>293764813</v>
      </c>
      <c r="H99" s="217"/>
    </row>
    <row r="100" spans="1:5" s="277" customFormat="1" ht="41.25" customHeight="1">
      <c r="A100" s="315" t="s">
        <v>338</v>
      </c>
      <c r="B100" s="249" t="s">
        <v>666</v>
      </c>
      <c r="C100" s="257"/>
      <c r="D100" s="481">
        <f>D101+D124+D147</f>
        <v>258477121</v>
      </c>
      <c r="E100" s="446">
        <f>E101+E124+E147</f>
        <v>258477121</v>
      </c>
    </row>
    <row r="101" spans="1:5" s="234" customFormat="1" ht="45.75" customHeight="1">
      <c r="A101" s="260" t="s">
        <v>667</v>
      </c>
      <c r="B101" s="334" t="s">
        <v>668</v>
      </c>
      <c r="C101" s="229"/>
      <c r="D101" s="484">
        <f>D102+D109+D116+D118+D120+D114+D113</f>
        <v>68439437</v>
      </c>
      <c r="E101" s="450">
        <f>E102+E109+E116+E118+E120+E114+E113</f>
        <v>68439437</v>
      </c>
    </row>
    <row r="102" spans="1:5" s="234" customFormat="1" ht="18.75" customHeight="1">
      <c r="A102" s="243" t="s">
        <v>359</v>
      </c>
      <c r="B102" s="337" t="s">
        <v>831</v>
      </c>
      <c r="C102" s="241"/>
      <c r="D102" s="393">
        <f>D104+D103</f>
        <v>2056240</v>
      </c>
      <c r="E102" s="448">
        <f>E104+E103</f>
        <v>2056240</v>
      </c>
    </row>
    <row r="103" spans="1:5" s="234" customFormat="1" ht="31.5" customHeight="1">
      <c r="A103" s="244" t="s">
        <v>435</v>
      </c>
      <c r="B103" s="337" t="s">
        <v>831</v>
      </c>
      <c r="C103" s="241" t="s">
        <v>261</v>
      </c>
      <c r="D103" s="354">
        <v>8192</v>
      </c>
      <c r="E103" s="242">
        <v>8192</v>
      </c>
    </row>
    <row r="104" spans="1:5" s="234" customFormat="1" ht="17.25" customHeight="1">
      <c r="A104" s="329" t="s">
        <v>103</v>
      </c>
      <c r="B104" s="337" t="s">
        <v>831</v>
      </c>
      <c r="C104" s="241" t="s">
        <v>104</v>
      </c>
      <c r="D104" s="354">
        <v>2048048</v>
      </c>
      <c r="E104" s="242">
        <v>2048048</v>
      </c>
    </row>
    <row r="105" spans="1:5" s="234" customFormat="1" ht="27" customHeight="1" hidden="1">
      <c r="A105" s="305" t="s">
        <v>339</v>
      </c>
      <c r="B105" s="239" t="s">
        <v>879</v>
      </c>
      <c r="C105" s="241"/>
      <c r="D105" s="482">
        <f>D106</f>
        <v>0</v>
      </c>
      <c r="E105" s="447">
        <f>E106</f>
        <v>0</v>
      </c>
    </row>
    <row r="106" spans="1:5" s="234" customFormat="1" ht="16.5" customHeight="1" hidden="1">
      <c r="A106" s="244" t="s">
        <v>310</v>
      </c>
      <c r="B106" s="239" t="s">
        <v>879</v>
      </c>
      <c r="C106" s="241" t="s">
        <v>261</v>
      </c>
      <c r="D106" s="482"/>
      <c r="E106" s="447"/>
    </row>
    <row r="107" spans="1:5" s="234" customFormat="1" ht="42.75" customHeight="1" hidden="1">
      <c r="A107" s="452" t="s">
        <v>880</v>
      </c>
      <c r="B107" s="239" t="s">
        <v>881</v>
      </c>
      <c r="C107" s="241"/>
      <c r="D107" s="482">
        <f>D108</f>
        <v>0</v>
      </c>
      <c r="E107" s="447">
        <f>E108</f>
        <v>0</v>
      </c>
    </row>
    <row r="108" spans="1:5" s="234" customFormat="1" ht="27" customHeight="1" hidden="1">
      <c r="A108" s="244" t="s">
        <v>310</v>
      </c>
      <c r="B108" s="239" t="s">
        <v>881</v>
      </c>
      <c r="C108" s="241" t="s">
        <v>261</v>
      </c>
      <c r="D108" s="482"/>
      <c r="E108" s="447"/>
    </row>
    <row r="109" spans="1:5" s="234" customFormat="1" ht="71.25" customHeight="1">
      <c r="A109" s="255" t="s">
        <v>669</v>
      </c>
      <c r="B109" s="239" t="s">
        <v>670</v>
      </c>
      <c r="C109" s="241"/>
      <c r="D109" s="393">
        <f>D110+D111</f>
        <v>35860397</v>
      </c>
      <c r="E109" s="448">
        <f>E110+E111</f>
        <v>35860397</v>
      </c>
    </row>
    <row r="110" spans="1:5" s="234" customFormat="1" ht="42" customHeight="1">
      <c r="A110" s="316" t="s">
        <v>311</v>
      </c>
      <c r="B110" s="239" t="s">
        <v>670</v>
      </c>
      <c r="C110" s="241" t="s">
        <v>75</v>
      </c>
      <c r="D110" s="393">
        <f>27343470+8257724</f>
        <v>35601194</v>
      </c>
      <c r="E110" s="448">
        <f>27343470+8257724</f>
        <v>35601194</v>
      </c>
    </row>
    <row r="111" spans="1:5" s="234" customFormat="1" ht="26.25">
      <c r="A111" s="244" t="s">
        <v>435</v>
      </c>
      <c r="B111" s="239" t="s">
        <v>670</v>
      </c>
      <c r="C111" s="241" t="s">
        <v>261</v>
      </c>
      <c r="D111" s="393">
        <v>259203</v>
      </c>
      <c r="E111" s="448">
        <v>259203</v>
      </c>
    </row>
    <row r="112" spans="1:5" s="234" customFormat="1" ht="26.25" hidden="1">
      <c r="A112" s="265" t="s">
        <v>671</v>
      </c>
      <c r="B112" s="239" t="s">
        <v>672</v>
      </c>
      <c r="C112" s="241"/>
      <c r="D112" s="393">
        <f>D113</f>
        <v>0</v>
      </c>
      <c r="E112" s="448">
        <f>E113</f>
        <v>0</v>
      </c>
    </row>
    <row r="113" spans="1:5" s="234" customFormat="1" ht="24.75" hidden="1">
      <c r="A113" s="319" t="s">
        <v>435</v>
      </c>
      <c r="B113" s="239" t="s">
        <v>672</v>
      </c>
      <c r="C113" s="241" t="s">
        <v>261</v>
      </c>
      <c r="D113" s="393"/>
      <c r="E113" s="448"/>
    </row>
    <row r="114" spans="1:5" s="234" customFormat="1" ht="26.25" hidden="1">
      <c r="A114" s="255" t="s">
        <v>673</v>
      </c>
      <c r="B114" s="239" t="s">
        <v>674</v>
      </c>
      <c r="C114" s="241"/>
      <c r="D114" s="393">
        <f>D115</f>
        <v>0</v>
      </c>
      <c r="E114" s="448">
        <f>E115</f>
        <v>0</v>
      </c>
    </row>
    <row r="115" spans="1:5" s="234" customFormat="1" ht="24.75" hidden="1">
      <c r="A115" s="319" t="s">
        <v>435</v>
      </c>
      <c r="B115" s="239" t="s">
        <v>674</v>
      </c>
      <c r="C115" s="241" t="s">
        <v>261</v>
      </c>
      <c r="D115" s="393"/>
      <c r="E115" s="448"/>
    </row>
    <row r="116" spans="1:5" s="234" customFormat="1" ht="51.75" hidden="1">
      <c r="A116" s="265" t="s">
        <v>675</v>
      </c>
      <c r="B116" s="239" t="s">
        <v>676</v>
      </c>
      <c r="C116" s="241"/>
      <c r="D116" s="393">
        <f>D117</f>
        <v>0</v>
      </c>
      <c r="E116" s="448">
        <f>E117</f>
        <v>0</v>
      </c>
    </row>
    <row r="117" spans="1:5" s="234" customFormat="1" ht="26.25" hidden="1">
      <c r="A117" s="244" t="s">
        <v>435</v>
      </c>
      <c r="B117" s="239" t="s">
        <v>676</v>
      </c>
      <c r="C117" s="241" t="s">
        <v>261</v>
      </c>
      <c r="D117" s="393"/>
      <c r="E117" s="448"/>
    </row>
    <row r="118" spans="1:5" s="234" customFormat="1" ht="45.75" customHeight="1" hidden="1">
      <c r="A118" s="265" t="s">
        <v>677</v>
      </c>
      <c r="B118" s="239" t="s">
        <v>678</v>
      </c>
      <c r="C118" s="241"/>
      <c r="D118" s="393">
        <f>D119</f>
        <v>0</v>
      </c>
      <c r="E118" s="448">
        <f>E119</f>
        <v>0</v>
      </c>
    </row>
    <row r="119" spans="1:5" s="234" customFormat="1" ht="30" customHeight="1" hidden="1">
      <c r="A119" s="244" t="s">
        <v>435</v>
      </c>
      <c r="B119" s="239" t="s">
        <v>678</v>
      </c>
      <c r="C119" s="241" t="s">
        <v>261</v>
      </c>
      <c r="D119" s="393">
        <f>150000-150000</f>
        <v>0</v>
      </c>
      <c r="E119" s="448">
        <f>150000-150000</f>
        <v>0</v>
      </c>
    </row>
    <row r="120" spans="1:5" s="234" customFormat="1" ht="30" customHeight="1">
      <c r="A120" s="247" t="s">
        <v>334</v>
      </c>
      <c r="B120" s="239" t="s">
        <v>679</v>
      </c>
      <c r="C120" s="241"/>
      <c r="D120" s="393">
        <f>D121+D122+D123</f>
        <v>30522800</v>
      </c>
      <c r="E120" s="448">
        <f>E121+E122+E123</f>
        <v>30522800</v>
      </c>
    </row>
    <row r="121" spans="1:5" s="234" customFormat="1" ht="44.25" customHeight="1">
      <c r="A121" s="244" t="s">
        <v>311</v>
      </c>
      <c r="B121" s="239" t="s">
        <v>679</v>
      </c>
      <c r="C121" s="241" t="s">
        <v>75</v>
      </c>
      <c r="D121" s="354">
        <f>11455400+3459500</f>
        <v>14914900</v>
      </c>
      <c r="E121" s="242">
        <f>11455400+3459500</f>
        <v>14914900</v>
      </c>
    </row>
    <row r="122" spans="1:5" s="234" customFormat="1" ht="30" customHeight="1">
      <c r="A122" s="244" t="s">
        <v>435</v>
      </c>
      <c r="B122" s="239" t="s">
        <v>679</v>
      </c>
      <c r="C122" s="241" t="s">
        <v>261</v>
      </c>
      <c r="D122" s="354">
        <f>90000+5613200+134300+127800+1100900+6432000+10000</f>
        <v>13508200</v>
      </c>
      <c r="E122" s="242">
        <f>90000+5613200+134300+127800+1100900+6432000+10000</f>
        <v>13508200</v>
      </c>
    </row>
    <row r="123" spans="1:5" s="234" customFormat="1" ht="18" customHeight="1">
      <c r="A123" s="247" t="s">
        <v>76</v>
      </c>
      <c r="B123" s="239" t="s">
        <v>679</v>
      </c>
      <c r="C123" s="241" t="s">
        <v>73</v>
      </c>
      <c r="D123" s="354">
        <f>2099700</f>
        <v>2099700</v>
      </c>
      <c r="E123" s="242">
        <f>2099700</f>
        <v>2099700</v>
      </c>
    </row>
    <row r="124" spans="1:5" s="234" customFormat="1" ht="31.5" customHeight="1">
      <c r="A124" s="260" t="s">
        <v>680</v>
      </c>
      <c r="B124" s="334" t="s">
        <v>681</v>
      </c>
      <c r="C124" s="241"/>
      <c r="D124" s="393">
        <f>D125+D128+D130+D132+D138+D140+D142+D145+D136</f>
        <v>175644685</v>
      </c>
      <c r="E124" s="448">
        <f>E125+E128+E130+E132+E138+E140+E142+E145+E136</f>
        <v>175644685</v>
      </c>
    </row>
    <row r="125" spans="1:5" s="234" customFormat="1" ht="66.75" customHeight="1">
      <c r="A125" s="255" t="s">
        <v>682</v>
      </c>
      <c r="B125" s="239" t="s">
        <v>683</v>
      </c>
      <c r="C125" s="241"/>
      <c r="D125" s="393">
        <f>D126+D127</f>
        <v>149773201</v>
      </c>
      <c r="E125" s="448">
        <f>E126+E127</f>
        <v>149773201</v>
      </c>
    </row>
    <row r="126" spans="1:5" s="234" customFormat="1" ht="45" customHeight="1">
      <c r="A126" s="244" t="s">
        <v>311</v>
      </c>
      <c r="B126" s="239" t="s">
        <v>683</v>
      </c>
      <c r="C126" s="241" t="s">
        <v>75</v>
      </c>
      <c r="D126" s="393">
        <f>109920480+33195983</f>
        <v>143116463</v>
      </c>
      <c r="E126" s="448">
        <f>109920480+33195983</f>
        <v>143116463</v>
      </c>
    </row>
    <row r="127" spans="1:5" s="234" customFormat="1" ht="25.5" customHeight="1">
      <c r="A127" s="244" t="s">
        <v>435</v>
      </c>
      <c r="B127" s="239" t="s">
        <v>683</v>
      </c>
      <c r="C127" s="241" t="s">
        <v>261</v>
      </c>
      <c r="D127" s="393">
        <f>716593+4093345+1846800</f>
        <v>6656738</v>
      </c>
      <c r="E127" s="448">
        <f>716593+4093345+1846800</f>
        <v>6656738</v>
      </c>
    </row>
    <row r="128" spans="1:5" ht="15" hidden="1">
      <c r="A128" s="265" t="s">
        <v>687</v>
      </c>
      <c r="B128" s="239" t="s">
        <v>688</v>
      </c>
      <c r="C128" s="241"/>
      <c r="D128" s="393">
        <f>D129</f>
        <v>0</v>
      </c>
      <c r="E128" s="448">
        <f>E129</f>
        <v>0</v>
      </c>
    </row>
    <row r="129" spans="1:5" s="234" customFormat="1" ht="26.25" hidden="1">
      <c r="A129" s="244" t="s">
        <v>435</v>
      </c>
      <c r="B129" s="239" t="s">
        <v>688</v>
      </c>
      <c r="C129" s="241" t="s">
        <v>261</v>
      </c>
      <c r="D129" s="393"/>
      <c r="E129" s="448"/>
    </row>
    <row r="130" spans="1:5" s="234" customFormat="1" ht="15" hidden="1">
      <c r="A130" s="265" t="s">
        <v>689</v>
      </c>
      <c r="B130" s="239" t="s">
        <v>690</v>
      </c>
      <c r="C130" s="241"/>
      <c r="D130" s="393">
        <f>D131</f>
        <v>0</v>
      </c>
      <c r="E130" s="448">
        <f>E131</f>
        <v>0</v>
      </c>
    </row>
    <row r="131" spans="1:5" s="234" customFormat="1" ht="26.25" hidden="1">
      <c r="A131" s="244" t="s">
        <v>435</v>
      </c>
      <c r="B131" s="239" t="s">
        <v>690</v>
      </c>
      <c r="C131" s="241" t="s">
        <v>261</v>
      </c>
      <c r="D131" s="393"/>
      <c r="E131" s="448"/>
    </row>
    <row r="132" spans="1:5" ht="51.75" hidden="1">
      <c r="A132" s="265" t="s">
        <v>691</v>
      </c>
      <c r="B132" s="239" t="s">
        <v>692</v>
      </c>
      <c r="C132" s="241"/>
      <c r="D132" s="393">
        <f>D133</f>
        <v>0</v>
      </c>
      <c r="E132" s="448">
        <f>E133</f>
        <v>0</v>
      </c>
    </row>
    <row r="133" spans="1:5" ht="26.25" hidden="1">
      <c r="A133" s="244" t="s">
        <v>435</v>
      </c>
      <c r="B133" s="239" t="s">
        <v>692</v>
      </c>
      <c r="C133" s="241" t="s">
        <v>261</v>
      </c>
      <c r="D133" s="393"/>
      <c r="E133" s="448"/>
    </row>
    <row r="134" spans="1:5" s="234" customFormat="1" ht="27" customHeight="1" hidden="1">
      <c r="A134" s="265" t="s">
        <v>671</v>
      </c>
      <c r="B134" s="239" t="s">
        <v>684</v>
      </c>
      <c r="C134" s="241"/>
      <c r="D134" s="393">
        <f>D135</f>
        <v>0</v>
      </c>
      <c r="E134" s="448">
        <f>E135</f>
        <v>0</v>
      </c>
    </row>
    <row r="135" spans="1:5" s="234" customFormat="1" ht="27.75" customHeight="1" hidden="1">
      <c r="A135" s="319" t="s">
        <v>435</v>
      </c>
      <c r="B135" s="239" t="s">
        <v>684</v>
      </c>
      <c r="C135" s="241"/>
      <c r="D135" s="393"/>
      <c r="E135" s="448"/>
    </row>
    <row r="136" spans="1:5" ht="26.25" hidden="1">
      <c r="A136" s="255" t="s">
        <v>673</v>
      </c>
      <c r="B136" s="239" t="s">
        <v>685</v>
      </c>
      <c r="C136" s="241"/>
      <c r="D136" s="393">
        <f>D137</f>
        <v>0</v>
      </c>
      <c r="E136" s="448">
        <f>E137</f>
        <v>0</v>
      </c>
    </row>
    <row r="137" spans="1:5" ht="24.75" hidden="1">
      <c r="A137" s="319" t="s">
        <v>435</v>
      </c>
      <c r="B137" s="239" t="s">
        <v>685</v>
      </c>
      <c r="C137" s="241" t="s">
        <v>261</v>
      </c>
      <c r="D137" s="393"/>
      <c r="E137" s="448"/>
    </row>
    <row r="138" spans="1:5" ht="39">
      <c r="A138" s="265" t="s">
        <v>693</v>
      </c>
      <c r="B138" s="239" t="s">
        <v>694</v>
      </c>
      <c r="C138" s="241"/>
      <c r="D138" s="393">
        <f>D139</f>
        <v>500000</v>
      </c>
      <c r="E138" s="448">
        <f>E139</f>
        <v>500000</v>
      </c>
    </row>
    <row r="139" spans="1:5" ht="26.25">
      <c r="A139" s="244" t="s">
        <v>435</v>
      </c>
      <c r="B139" s="239" t="s">
        <v>694</v>
      </c>
      <c r="C139" s="241" t="s">
        <v>261</v>
      </c>
      <c r="D139" s="393">
        <v>500000</v>
      </c>
      <c r="E139" s="448">
        <v>500000</v>
      </c>
    </row>
    <row r="140" spans="1:5" s="234" customFormat="1" ht="15">
      <c r="A140" s="305" t="s">
        <v>340</v>
      </c>
      <c r="B140" s="239" t="s">
        <v>695</v>
      </c>
      <c r="C140" s="241"/>
      <c r="D140" s="393">
        <f>D141</f>
        <v>1898506</v>
      </c>
      <c r="E140" s="448">
        <f>E141</f>
        <v>1898506</v>
      </c>
    </row>
    <row r="141" spans="1:5" ht="47.25" customHeight="1">
      <c r="A141" s="244" t="s">
        <v>311</v>
      </c>
      <c r="B141" s="239" t="s">
        <v>695</v>
      </c>
      <c r="C141" s="241" t="s">
        <v>75</v>
      </c>
      <c r="D141" s="483">
        <v>1898506</v>
      </c>
      <c r="E141" s="449">
        <v>1898506</v>
      </c>
    </row>
    <row r="142" spans="1:5" ht="25.5">
      <c r="A142" s="247" t="s">
        <v>334</v>
      </c>
      <c r="B142" s="239" t="s">
        <v>696</v>
      </c>
      <c r="C142" s="241"/>
      <c r="D142" s="393">
        <f>D143+D144</f>
        <v>23272978</v>
      </c>
      <c r="E142" s="448">
        <f>E143+E144</f>
        <v>23272978</v>
      </c>
    </row>
    <row r="143" spans="1:5" ht="27.75" customHeight="1">
      <c r="A143" s="244" t="s">
        <v>435</v>
      </c>
      <c r="B143" s="239" t="s">
        <v>696</v>
      </c>
      <c r="C143" s="241" t="s">
        <v>261</v>
      </c>
      <c r="D143" s="354">
        <f>64300+10243900+298200+244100+3997600+6453878+340000</f>
        <v>21641978</v>
      </c>
      <c r="E143" s="242">
        <f>64300+10243900+298200+244100+3997600+6453878+340000</f>
        <v>21641978</v>
      </c>
    </row>
    <row r="144" spans="1:5" s="234" customFormat="1" ht="18" customHeight="1">
      <c r="A144" s="247" t="s">
        <v>76</v>
      </c>
      <c r="B144" s="239" t="s">
        <v>696</v>
      </c>
      <c r="C144" s="241" t="s">
        <v>73</v>
      </c>
      <c r="D144" s="354">
        <v>1631000</v>
      </c>
      <c r="E144" s="242">
        <v>1631000</v>
      </c>
    </row>
    <row r="145" spans="1:5" s="234" customFormat="1" ht="21" customHeight="1">
      <c r="A145" s="244" t="s">
        <v>697</v>
      </c>
      <c r="B145" s="239" t="s">
        <v>698</v>
      </c>
      <c r="C145" s="241"/>
      <c r="D145" s="354">
        <f>D146</f>
        <v>200000</v>
      </c>
      <c r="E145" s="242">
        <f>E146</f>
        <v>200000</v>
      </c>
    </row>
    <row r="146" spans="1:5" s="234" customFormat="1" ht="33.75" customHeight="1">
      <c r="A146" s="244" t="s">
        <v>435</v>
      </c>
      <c r="B146" s="239" t="s">
        <v>698</v>
      </c>
      <c r="C146" s="241" t="s">
        <v>261</v>
      </c>
      <c r="D146" s="354">
        <v>200000</v>
      </c>
      <c r="E146" s="242">
        <v>200000</v>
      </c>
    </row>
    <row r="147" spans="1:5" s="234" customFormat="1" ht="33.75" customHeight="1">
      <c r="A147" s="260" t="s">
        <v>699</v>
      </c>
      <c r="B147" s="228" t="s">
        <v>700</v>
      </c>
      <c r="C147" s="229"/>
      <c r="D147" s="484">
        <f>D152+D148+D150</f>
        <v>14392999</v>
      </c>
      <c r="E147" s="450">
        <f>E152+E148+E150</f>
        <v>14392999</v>
      </c>
    </row>
    <row r="148" spans="1:5" s="234" customFormat="1" ht="33" customHeight="1" hidden="1">
      <c r="A148" s="265" t="s">
        <v>701</v>
      </c>
      <c r="B148" s="239" t="s">
        <v>702</v>
      </c>
      <c r="C148" s="241"/>
      <c r="D148" s="393">
        <f>D149</f>
        <v>0</v>
      </c>
      <c r="E148" s="448">
        <f>E149</f>
        <v>0</v>
      </c>
    </row>
    <row r="149" spans="1:5" s="234" customFormat="1" ht="45" customHeight="1" hidden="1">
      <c r="A149" s="244" t="s">
        <v>311</v>
      </c>
      <c r="B149" s="239" t="s">
        <v>702</v>
      </c>
      <c r="C149" s="241" t="s">
        <v>75</v>
      </c>
      <c r="D149" s="393"/>
      <c r="E149" s="448"/>
    </row>
    <row r="150" spans="1:5" ht="34.5" customHeight="1">
      <c r="A150" s="265" t="s">
        <v>703</v>
      </c>
      <c r="B150" s="239" t="s">
        <v>704</v>
      </c>
      <c r="C150" s="241"/>
      <c r="D150" s="393">
        <f>D151</f>
        <v>100000</v>
      </c>
      <c r="E150" s="448">
        <f>E151</f>
        <v>100000</v>
      </c>
    </row>
    <row r="151" spans="1:5" ht="54" customHeight="1">
      <c r="A151" s="244" t="s">
        <v>311</v>
      </c>
      <c r="B151" s="239" t="s">
        <v>704</v>
      </c>
      <c r="C151" s="241" t="s">
        <v>75</v>
      </c>
      <c r="D151" s="393">
        <v>100000</v>
      </c>
      <c r="E151" s="448">
        <v>100000</v>
      </c>
    </row>
    <row r="152" spans="1:5" s="234" customFormat="1" ht="60" customHeight="1">
      <c r="A152" s="255" t="s">
        <v>815</v>
      </c>
      <c r="B152" s="239" t="s">
        <v>816</v>
      </c>
      <c r="C152" s="241"/>
      <c r="D152" s="482">
        <f>D153+D154</f>
        <v>14292999</v>
      </c>
      <c r="E152" s="447">
        <f>E153+E154</f>
        <v>14292999</v>
      </c>
    </row>
    <row r="153" spans="1:5" s="234" customFormat="1" ht="33" customHeight="1" hidden="1">
      <c r="A153" s="244" t="s">
        <v>435</v>
      </c>
      <c r="B153" s="239" t="s">
        <v>816</v>
      </c>
      <c r="C153" s="241" t="s">
        <v>261</v>
      </c>
      <c r="D153" s="393"/>
      <c r="E153" s="448"/>
    </row>
    <row r="154" spans="1:5" s="234" customFormat="1" ht="21" customHeight="1">
      <c r="A154" s="329" t="s">
        <v>103</v>
      </c>
      <c r="B154" s="239" t="s">
        <v>816</v>
      </c>
      <c r="C154" s="241" t="s">
        <v>104</v>
      </c>
      <c r="D154" s="483">
        <f>15708999-1000000-416000</f>
        <v>14292999</v>
      </c>
      <c r="E154" s="449">
        <f>15708999-1000000-416000</f>
        <v>14292999</v>
      </c>
    </row>
    <row r="155" spans="1:5" s="277" customFormat="1" ht="48" customHeight="1">
      <c r="A155" s="248" t="s">
        <v>341</v>
      </c>
      <c r="B155" s="249" t="s">
        <v>724</v>
      </c>
      <c r="C155" s="257"/>
      <c r="D155" s="485">
        <f>D156+D161+D166</f>
        <v>28308700</v>
      </c>
      <c r="E155" s="453">
        <f>E156+E161+E166</f>
        <v>28308700</v>
      </c>
    </row>
    <row r="156" spans="1:5" s="234" customFormat="1" ht="36.75" customHeight="1">
      <c r="A156" s="260" t="s">
        <v>725</v>
      </c>
      <c r="B156" s="228" t="s">
        <v>726</v>
      </c>
      <c r="C156" s="229"/>
      <c r="D156" s="484">
        <f>D157</f>
        <v>11843800</v>
      </c>
      <c r="E156" s="450">
        <f>E157</f>
        <v>11843800</v>
      </c>
    </row>
    <row r="157" spans="1:5" s="234" customFormat="1" ht="25.5">
      <c r="A157" s="247" t="s">
        <v>334</v>
      </c>
      <c r="B157" s="239" t="s">
        <v>727</v>
      </c>
      <c r="C157" s="241"/>
      <c r="D157" s="393">
        <f>D158+D159+D160</f>
        <v>11843800</v>
      </c>
      <c r="E157" s="448">
        <f>E158+E159+E160</f>
        <v>11843800</v>
      </c>
    </row>
    <row r="158" spans="1:5" s="234" customFormat="1" ht="47.25" customHeight="1">
      <c r="A158" s="244" t="s">
        <v>311</v>
      </c>
      <c r="B158" s="239" t="s">
        <v>727</v>
      </c>
      <c r="C158" s="241" t="s">
        <v>75</v>
      </c>
      <c r="D158" s="354">
        <f>8587800+2593500</f>
        <v>11181300</v>
      </c>
      <c r="E158" s="242">
        <f>8587800+2593500</f>
        <v>11181300</v>
      </c>
    </row>
    <row r="159" spans="1:5" s="234" customFormat="1" ht="33" customHeight="1">
      <c r="A159" s="244" t="s">
        <v>435</v>
      </c>
      <c r="B159" s="239" t="s">
        <v>727</v>
      </c>
      <c r="C159" s="241" t="s">
        <v>261</v>
      </c>
      <c r="D159" s="354">
        <f>72500+193700+45200+85200+84600+100000</f>
        <v>581200</v>
      </c>
      <c r="E159" s="242">
        <f>72500+193700+45200+85200+84600+100000</f>
        <v>581200</v>
      </c>
    </row>
    <row r="160" spans="1:5" s="234" customFormat="1" ht="20.25" customHeight="1">
      <c r="A160" s="247" t="s">
        <v>76</v>
      </c>
      <c r="B160" s="239" t="s">
        <v>727</v>
      </c>
      <c r="C160" s="241" t="s">
        <v>73</v>
      </c>
      <c r="D160" s="354">
        <f>81300</f>
        <v>81300</v>
      </c>
      <c r="E160" s="242">
        <f>81300</f>
        <v>81300</v>
      </c>
    </row>
    <row r="161" spans="1:5" s="234" customFormat="1" ht="25.5" customHeight="1">
      <c r="A161" s="260" t="s">
        <v>728</v>
      </c>
      <c r="B161" s="228" t="s">
        <v>729</v>
      </c>
      <c r="C161" s="229"/>
      <c r="D161" s="484">
        <f>D162</f>
        <v>15048900</v>
      </c>
      <c r="E161" s="450">
        <f>E162</f>
        <v>15048900</v>
      </c>
    </row>
    <row r="162" spans="1:5" s="234" customFormat="1" ht="31.5" customHeight="1">
      <c r="A162" s="247" t="s">
        <v>334</v>
      </c>
      <c r="B162" s="239" t="s">
        <v>730</v>
      </c>
      <c r="C162" s="241"/>
      <c r="D162" s="393">
        <f>D163+D164+D165</f>
        <v>15048900</v>
      </c>
      <c r="E162" s="448">
        <f>E163+E164+E165</f>
        <v>15048900</v>
      </c>
    </row>
    <row r="163" spans="1:5" s="234" customFormat="1" ht="45" customHeight="1">
      <c r="A163" s="244" t="s">
        <v>311</v>
      </c>
      <c r="B163" s="239" t="s">
        <v>730</v>
      </c>
      <c r="C163" s="241" t="s">
        <v>75</v>
      </c>
      <c r="D163" s="354">
        <f>11113100+3356200</f>
        <v>14469300</v>
      </c>
      <c r="E163" s="242">
        <f>11113100+3356200</f>
        <v>14469300</v>
      </c>
    </row>
    <row r="164" spans="1:5" s="234" customFormat="1" ht="26.25" customHeight="1">
      <c r="A164" s="244" t="s">
        <v>435</v>
      </c>
      <c r="B164" s="239" t="s">
        <v>730</v>
      </c>
      <c r="C164" s="241" t="s">
        <v>261</v>
      </c>
      <c r="D164" s="354">
        <f>25000+380200+30000+25000+59800</f>
        <v>520000</v>
      </c>
      <c r="E164" s="242">
        <f>25000+380200+30000+25000+59800</f>
        <v>520000</v>
      </c>
    </row>
    <row r="165" spans="1:5" s="234" customFormat="1" ht="16.5" customHeight="1">
      <c r="A165" s="247" t="s">
        <v>76</v>
      </c>
      <c r="B165" s="239" t="s">
        <v>730</v>
      </c>
      <c r="C165" s="241" t="s">
        <v>73</v>
      </c>
      <c r="D165" s="354">
        <f>59600</f>
        <v>59600</v>
      </c>
      <c r="E165" s="242">
        <f>59600</f>
        <v>59600</v>
      </c>
    </row>
    <row r="166" spans="1:5" s="234" customFormat="1" ht="29.25" customHeight="1">
      <c r="A166" s="273" t="s">
        <v>817</v>
      </c>
      <c r="B166" s="228" t="s">
        <v>818</v>
      </c>
      <c r="C166" s="229"/>
      <c r="D166" s="484">
        <f>D167</f>
        <v>1416000</v>
      </c>
      <c r="E166" s="450">
        <f>E167</f>
        <v>1416000</v>
      </c>
    </row>
    <row r="167" spans="1:5" s="234" customFormat="1" ht="57" customHeight="1">
      <c r="A167" s="305" t="s">
        <v>353</v>
      </c>
      <c r="B167" s="239" t="s">
        <v>819</v>
      </c>
      <c r="C167" s="241"/>
      <c r="D167" s="393">
        <f>D168+D169</f>
        <v>1416000</v>
      </c>
      <c r="E167" s="448">
        <f>E168+E169</f>
        <v>1416000</v>
      </c>
    </row>
    <row r="168" spans="1:5" s="234" customFormat="1" ht="26.25" hidden="1">
      <c r="A168" s="244" t="s">
        <v>435</v>
      </c>
      <c r="B168" s="239" t="s">
        <v>819</v>
      </c>
      <c r="C168" s="241" t="s">
        <v>261</v>
      </c>
      <c r="D168" s="393"/>
      <c r="E168" s="448"/>
    </row>
    <row r="169" spans="1:5" s="234" customFormat="1" ht="19.5" customHeight="1">
      <c r="A169" s="329" t="s">
        <v>103</v>
      </c>
      <c r="B169" s="239" t="s">
        <v>819</v>
      </c>
      <c r="C169" s="241" t="s">
        <v>104</v>
      </c>
      <c r="D169" s="354">
        <f>1000000+416000</f>
        <v>1416000</v>
      </c>
      <c r="E169" s="242">
        <f>1000000+416000</f>
        <v>1416000</v>
      </c>
    </row>
    <row r="170" spans="1:5" s="277" customFormat="1" ht="47.25" customHeight="1">
      <c r="A170" s="322" t="s">
        <v>755</v>
      </c>
      <c r="B170" s="249" t="s">
        <v>756</v>
      </c>
      <c r="C170" s="257"/>
      <c r="D170" s="485">
        <f>D171+D176</f>
        <v>6978992</v>
      </c>
      <c r="E170" s="453">
        <f>E171+E176</f>
        <v>6978992</v>
      </c>
    </row>
    <row r="171" spans="1:5" s="234" customFormat="1" ht="32.25" customHeight="1">
      <c r="A171" s="260" t="s">
        <v>757</v>
      </c>
      <c r="B171" s="228" t="s">
        <v>758</v>
      </c>
      <c r="C171" s="229"/>
      <c r="D171" s="484">
        <f>D172</f>
        <v>6822800</v>
      </c>
      <c r="E171" s="450">
        <f>E172</f>
        <v>6822800</v>
      </c>
    </row>
    <row r="172" spans="1:5" s="234" customFormat="1" ht="33.75" customHeight="1">
      <c r="A172" s="247" t="s">
        <v>334</v>
      </c>
      <c r="B172" s="239" t="s">
        <v>759</v>
      </c>
      <c r="C172" s="241"/>
      <c r="D172" s="393">
        <f>D173+D174+D175</f>
        <v>6822800</v>
      </c>
      <c r="E172" s="448">
        <f>E173+E174+E175</f>
        <v>6822800</v>
      </c>
    </row>
    <row r="173" spans="1:5" s="234" customFormat="1" ht="42" customHeight="1">
      <c r="A173" s="244" t="s">
        <v>311</v>
      </c>
      <c r="B173" s="239" t="s">
        <v>759</v>
      </c>
      <c r="C173" s="241" t="s">
        <v>75</v>
      </c>
      <c r="D173" s="354">
        <f>4682300+1414100</f>
        <v>6096400</v>
      </c>
      <c r="E173" s="242">
        <f>4682300+1414100</f>
        <v>6096400</v>
      </c>
    </row>
    <row r="174" spans="1:5" s="234" customFormat="1" ht="27.75" customHeight="1">
      <c r="A174" s="244" t="s">
        <v>435</v>
      </c>
      <c r="B174" s="239" t="s">
        <v>759</v>
      </c>
      <c r="C174" s="241" t="s">
        <v>261</v>
      </c>
      <c r="D174" s="354">
        <f>102900+128200+117300+260900+100000</f>
        <v>709300</v>
      </c>
      <c r="E174" s="242">
        <f>102900+128200+117300+260900+100000</f>
        <v>709300</v>
      </c>
    </row>
    <row r="175" spans="1:5" s="234" customFormat="1" ht="16.5" customHeight="1">
      <c r="A175" s="247" t="s">
        <v>76</v>
      </c>
      <c r="B175" s="239" t="s">
        <v>759</v>
      </c>
      <c r="C175" s="241" t="s">
        <v>73</v>
      </c>
      <c r="D175" s="354">
        <v>17100</v>
      </c>
      <c r="E175" s="242">
        <v>17100</v>
      </c>
    </row>
    <row r="176" spans="1:5" s="234" customFormat="1" ht="27.75" customHeight="1">
      <c r="A176" s="260" t="s">
        <v>760</v>
      </c>
      <c r="B176" s="228" t="s">
        <v>761</v>
      </c>
      <c r="C176" s="229"/>
      <c r="D176" s="484">
        <f>D177+D179</f>
        <v>156192</v>
      </c>
      <c r="E176" s="450">
        <f>E177+E179</f>
        <v>156192</v>
      </c>
    </row>
    <row r="177" spans="1:5" s="234" customFormat="1" ht="28.5" customHeight="1">
      <c r="A177" s="243" t="s">
        <v>345</v>
      </c>
      <c r="B177" s="239" t="s">
        <v>762</v>
      </c>
      <c r="C177" s="241"/>
      <c r="D177" s="393">
        <f>D178</f>
        <v>116192</v>
      </c>
      <c r="E177" s="448">
        <f>E178</f>
        <v>116192</v>
      </c>
    </row>
    <row r="178" spans="1:5" s="234" customFormat="1" ht="40.5" customHeight="1">
      <c r="A178" s="244" t="s">
        <v>311</v>
      </c>
      <c r="B178" s="239" t="s">
        <v>762</v>
      </c>
      <c r="C178" s="241" t="s">
        <v>75</v>
      </c>
      <c r="D178" s="354">
        <f>89241+26951</f>
        <v>116192</v>
      </c>
      <c r="E178" s="242">
        <f>89241+26951</f>
        <v>116192</v>
      </c>
    </row>
    <row r="179" spans="1:5" s="234" customFormat="1" ht="16.5" customHeight="1">
      <c r="A179" s="244" t="s">
        <v>697</v>
      </c>
      <c r="B179" s="239" t="s">
        <v>763</v>
      </c>
      <c r="C179" s="241"/>
      <c r="D179" s="393">
        <f>D180</f>
        <v>40000</v>
      </c>
      <c r="E179" s="448">
        <f>E180</f>
        <v>40000</v>
      </c>
    </row>
    <row r="180" spans="1:5" s="234" customFormat="1" ht="27" customHeight="1">
      <c r="A180" s="244" t="s">
        <v>435</v>
      </c>
      <c r="B180" s="239" t="s">
        <v>763</v>
      </c>
      <c r="C180" s="241" t="s">
        <v>261</v>
      </c>
      <c r="D180" s="393">
        <v>40000</v>
      </c>
      <c r="E180" s="448">
        <v>40000</v>
      </c>
    </row>
    <row r="181" spans="1:5" s="234" customFormat="1" ht="52.5" customHeight="1">
      <c r="A181" s="281" t="s">
        <v>586</v>
      </c>
      <c r="B181" s="228" t="s">
        <v>587</v>
      </c>
      <c r="C181" s="229"/>
      <c r="D181" s="484">
        <f>D182</f>
        <v>97000</v>
      </c>
      <c r="E181" s="450">
        <f>E182</f>
        <v>97000</v>
      </c>
    </row>
    <row r="182" spans="1:5" s="277" customFormat="1" ht="54" customHeight="1">
      <c r="A182" s="301" t="s">
        <v>588</v>
      </c>
      <c r="B182" s="249" t="s">
        <v>589</v>
      </c>
      <c r="C182" s="276"/>
      <c r="D182" s="485">
        <f>D183</f>
        <v>97000</v>
      </c>
      <c r="E182" s="453">
        <f>E183</f>
        <v>97000</v>
      </c>
    </row>
    <row r="183" spans="1:5" s="277" customFormat="1" ht="44.25" customHeight="1">
      <c r="A183" s="260" t="s">
        <v>590</v>
      </c>
      <c r="B183" s="228" t="s">
        <v>591</v>
      </c>
      <c r="C183" s="229"/>
      <c r="D183" s="353">
        <f>D184+D186</f>
        <v>97000</v>
      </c>
      <c r="E183" s="230">
        <f>E184+E186</f>
        <v>97000</v>
      </c>
    </row>
    <row r="184" spans="1:5" s="234" customFormat="1" ht="18" customHeight="1">
      <c r="A184" s="243" t="s">
        <v>592</v>
      </c>
      <c r="B184" s="239" t="s">
        <v>593</v>
      </c>
      <c r="C184" s="229"/>
      <c r="D184" s="354">
        <f>D185</f>
        <v>62000</v>
      </c>
      <c r="E184" s="242">
        <f>E185</f>
        <v>62000</v>
      </c>
    </row>
    <row r="185" spans="1:5" s="234" customFormat="1" ht="27" customHeight="1">
      <c r="A185" s="244" t="s">
        <v>435</v>
      </c>
      <c r="B185" s="239" t="s">
        <v>593</v>
      </c>
      <c r="C185" s="241" t="s">
        <v>261</v>
      </c>
      <c r="D185" s="354">
        <f>5000+32000+25000</f>
        <v>62000</v>
      </c>
      <c r="E185" s="242">
        <f>5000+32000+25000</f>
        <v>62000</v>
      </c>
    </row>
    <row r="186" spans="1:5" s="234" customFormat="1" ht="27" customHeight="1">
      <c r="A186" s="243" t="s">
        <v>594</v>
      </c>
      <c r="B186" s="239" t="s">
        <v>595</v>
      </c>
      <c r="C186" s="229"/>
      <c r="D186" s="354">
        <f>D187</f>
        <v>35000</v>
      </c>
      <c r="E186" s="242">
        <f>E187</f>
        <v>35000</v>
      </c>
    </row>
    <row r="187" spans="1:5" s="234" customFormat="1" ht="27" customHeight="1">
      <c r="A187" s="244" t="s">
        <v>435</v>
      </c>
      <c r="B187" s="239" t="s">
        <v>595</v>
      </c>
      <c r="C187" s="241" t="s">
        <v>261</v>
      </c>
      <c r="D187" s="354">
        <f>5000+30000</f>
        <v>35000</v>
      </c>
      <c r="E187" s="242">
        <f>5000+30000</f>
        <v>35000</v>
      </c>
    </row>
    <row r="188" spans="1:5" s="234" customFormat="1" ht="54.75" customHeight="1">
      <c r="A188" s="391" t="s">
        <v>861</v>
      </c>
      <c r="B188" s="267" t="s">
        <v>597</v>
      </c>
      <c r="C188" s="229"/>
      <c r="D188" s="480">
        <f>D189</f>
        <v>100000</v>
      </c>
      <c r="E188" s="442">
        <f>E189</f>
        <v>100000</v>
      </c>
    </row>
    <row r="189" spans="1:5" s="277" customFormat="1" ht="67.5" customHeight="1">
      <c r="A189" s="282" t="s">
        <v>862</v>
      </c>
      <c r="B189" s="454" t="s">
        <v>599</v>
      </c>
      <c r="C189" s="276"/>
      <c r="D189" s="481">
        <f>D191</f>
        <v>100000</v>
      </c>
      <c r="E189" s="446">
        <f>E191</f>
        <v>100000</v>
      </c>
    </row>
    <row r="190" spans="1:5" s="277" customFormat="1" ht="33.75" customHeight="1">
      <c r="A190" s="260" t="s">
        <v>600</v>
      </c>
      <c r="B190" s="267" t="s">
        <v>601</v>
      </c>
      <c r="C190" s="229"/>
      <c r="D190" s="480">
        <f>D191</f>
        <v>100000</v>
      </c>
      <c r="E190" s="442">
        <f>E191</f>
        <v>100000</v>
      </c>
    </row>
    <row r="191" spans="1:5" s="234" customFormat="1" ht="15.75">
      <c r="A191" s="303" t="s">
        <v>312</v>
      </c>
      <c r="B191" s="269" t="s">
        <v>602</v>
      </c>
      <c r="C191" s="241"/>
      <c r="D191" s="482">
        <f>D192</f>
        <v>100000</v>
      </c>
      <c r="E191" s="447">
        <f>E192</f>
        <v>100000</v>
      </c>
    </row>
    <row r="192" spans="1:5" s="234" customFormat="1" ht="26.25">
      <c r="A192" s="244" t="s">
        <v>435</v>
      </c>
      <c r="B192" s="269" t="s">
        <v>602</v>
      </c>
      <c r="C192" s="241" t="s">
        <v>261</v>
      </c>
      <c r="D192" s="482">
        <v>100000</v>
      </c>
      <c r="E192" s="447">
        <v>100000</v>
      </c>
    </row>
    <row r="193" spans="1:5" s="234" customFormat="1" ht="41.25" customHeight="1">
      <c r="A193" s="227" t="s">
        <v>627</v>
      </c>
      <c r="B193" s="267" t="s">
        <v>628</v>
      </c>
      <c r="C193" s="246"/>
      <c r="D193" s="484">
        <f>D194</f>
        <v>1560000</v>
      </c>
      <c r="E193" s="450">
        <f>E194</f>
        <v>3560000</v>
      </c>
    </row>
    <row r="194" spans="1:5" s="277" customFormat="1" ht="51.75">
      <c r="A194" s="307" t="s">
        <v>629</v>
      </c>
      <c r="B194" s="290" t="s">
        <v>882</v>
      </c>
      <c r="C194" s="251"/>
      <c r="D194" s="485">
        <f>D195</f>
        <v>1560000</v>
      </c>
      <c r="E194" s="453">
        <f>E195</f>
        <v>3560000</v>
      </c>
    </row>
    <row r="195" spans="1:5" s="234" customFormat="1" ht="25.5">
      <c r="A195" s="260" t="s">
        <v>631</v>
      </c>
      <c r="B195" s="275" t="s">
        <v>632</v>
      </c>
      <c r="C195" s="245"/>
      <c r="D195" s="393">
        <f>D196+D198+D200+D202</f>
        <v>1560000</v>
      </c>
      <c r="E195" s="448">
        <f>E196+E198+E200+E202</f>
        <v>3560000</v>
      </c>
    </row>
    <row r="196" spans="1:5" s="234" customFormat="1" ht="39" hidden="1">
      <c r="A196" s="265" t="s">
        <v>633</v>
      </c>
      <c r="B196" s="275" t="s">
        <v>634</v>
      </c>
      <c r="C196" s="245"/>
      <c r="D196" s="393">
        <f>D197</f>
        <v>0</v>
      </c>
      <c r="E196" s="448">
        <f>E197</f>
        <v>0</v>
      </c>
    </row>
    <row r="197" spans="1:5" s="234" customFormat="1" ht="15" hidden="1">
      <c r="A197" s="305" t="s">
        <v>90</v>
      </c>
      <c r="B197" s="275" t="s">
        <v>634</v>
      </c>
      <c r="C197" s="245" t="s">
        <v>97</v>
      </c>
      <c r="D197" s="393"/>
      <c r="E197" s="448"/>
    </row>
    <row r="198" spans="1:5" s="234" customFormat="1" ht="51.75" hidden="1">
      <c r="A198" s="265" t="s">
        <v>635</v>
      </c>
      <c r="B198" s="275" t="s">
        <v>636</v>
      </c>
      <c r="C198" s="245"/>
      <c r="D198" s="393">
        <f>D199</f>
        <v>0</v>
      </c>
      <c r="E198" s="448">
        <f>E199</f>
        <v>0</v>
      </c>
    </row>
    <row r="199" spans="1:5" s="234" customFormat="1" ht="15" hidden="1">
      <c r="A199" s="305" t="s">
        <v>90</v>
      </c>
      <c r="B199" s="275" t="s">
        <v>636</v>
      </c>
      <c r="C199" s="245" t="s">
        <v>97</v>
      </c>
      <c r="D199" s="393"/>
      <c r="E199" s="448"/>
    </row>
    <row r="200" spans="1:5" s="234" customFormat="1" ht="39" hidden="1">
      <c r="A200" s="265" t="s">
        <v>637</v>
      </c>
      <c r="B200" s="275" t="s">
        <v>638</v>
      </c>
      <c r="C200" s="245"/>
      <c r="D200" s="393">
        <f>D201</f>
        <v>0</v>
      </c>
      <c r="E200" s="448">
        <f>E201</f>
        <v>0</v>
      </c>
    </row>
    <row r="201" spans="1:5" s="234" customFormat="1" ht="15" hidden="1">
      <c r="A201" s="305" t="s">
        <v>90</v>
      </c>
      <c r="B201" s="275" t="s">
        <v>638</v>
      </c>
      <c r="C201" s="245" t="s">
        <v>97</v>
      </c>
      <c r="D201" s="393"/>
      <c r="E201" s="448"/>
    </row>
    <row r="202" spans="1:5" s="234" customFormat="1" ht="39">
      <c r="A202" s="265" t="s">
        <v>639</v>
      </c>
      <c r="B202" s="275" t="s">
        <v>640</v>
      </c>
      <c r="C202" s="245"/>
      <c r="D202" s="393">
        <f>D203</f>
        <v>1560000</v>
      </c>
      <c r="E202" s="448">
        <f>E203</f>
        <v>3560000</v>
      </c>
    </row>
    <row r="203" spans="1:5" s="234" customFormat="1" ht="15">
      <c r="A203" s="305" t="s">
        <v>90</v>
      </c>
      <c r="B203" s="275" t="s">
        <v>640</v>
      </c>
      <c r="C203" s="245" t="s">
        <v>97</v>
      </c>
      <c r="D203" s="393">
        <v>1560000</v>
      </c>
      <c r="E203" s="242">
        <f>1560000+2000000</f>
        <v>3560000</v>
      </c>
    </row>
    <row r="204" spans="1:5" s="234" customFormat="1" ht="65.25" customHeight="1">
      <c r="A204" s="309" t="s">
        <v>641</v>
      </c>
      <c r="B204" s="294" t="s">
        <v>604</v>
      </c>
      <c r="C204" s="229"/>
      <c r="D204" s="480">
        <f>D216+D205</f>
        <v>800000</v>
      </c>
      <c r="E204" s="442">
        <f>E216+E205</f>
        <v>3119299</v>
      </c>
    </row>
    <row r="205" spans="1:5" s="277" customFormat="1" ht="64.5" hidden="1">
      <c r="A205" s="455" t="s">
        <v>883</v>
      </c>
      <c r="B205" s="290" t="s">
        <v>884</v>
      </c>
      <c r="C205" s="251"/>
      <c r="D205" s="481">
        <f>D206+D209</f>
        <v>0</v>
      </c>
      <c r="E205" s="446">
        <f>E206+E209</f>
        <v>0</v>
      </c>
    </row>
    <row r="206" spans="1:5" s="234" customFormat="1" ht="25.5" hidden="1">
      <c r="A206" s="260" t="s">
        <v>885</v>
      </c>
      <c r="B206" s="267" t="s">
        <v>886</v>
      </c>
      <c r="C206" s="246"/>
      <c r="D206" s="480">
        <f>D208</f>
        <v>0</v>
      </c>
      <c r="E206" s="442">
        <f>E208</f>
        <v>0</v>
      </c>
    </row>
    <row r="207" spans="1:5" s="234" customFormat="1" ht="15.75" hidden="1">
      <c r="A207" s="305" t="s">
        <v>887</v>
      </c>
      <c r="B207" s="275" t="s">
        <v>888</v>
      </c>
      <c r="C207" s="245"/>
      <c r="D207" s="482">
        <f>D208</f>
        <v>0</v>
      </c>
      <c r="E207" s="447">
        <f>E208</f>
        <v>0</v>
      </c>
    </row>
    <row r="208" spans="1:5" s="234" customFormat="1" ht="15.75" hidden="1">
      <c r="A208" s="305" t="s">
        <v>90</v>
      </c>
      <c r="B208" s="275" t="s">
        <v>888</v>
      </c>
      <c r="C208" s="245" t="s">
        <v>97</v>
      </c>
      <c r="D208" s="482"/>
      <c r="E208" s="447"/>
    </row>
    <row r="209" spans="1:5" s="234" customFormat="1" ht="26.25" hidden="1">
      <c r="A209" s="233" t="s">
        <v>889</v>
      </c>
      <c r="B209" s="267" t="s">
        <v>890</v>
      </c>
      <c r="C209" s="246"/>
      <c r="D209" s="480">
        <f>D210</f>
        <v>0</v>
      </c>
      <c r="E209" s="442">
        <f>E210</f>
        <v>0</v>
      </c>
    </row>
    <row r="210" spans="1:5" s="234" customFormat="1" ht="15.75" hidden="1">
      <c r="A210" s="243" t="s">
        <v>891</v>
      </c>
      <c r="B210" s="275" t="s">
        <v>892</v>
      </c>
      <c r="C210" s="245"/>
      <c r="D210" s="482">
        <f>D211</f>
        <v>0</v>
      </c>
      <c r="E210" s="447">
        <f>E211</f>
        <v>0</v>
      </c>
    </row>
    <row r="211" spans="1:5" s="234" customFormat="1" ht="15.75" hidden="1">
      <c r="A211" s="305" t="s">
        <v>90</v>
      </c>
      <c r="B211" s="275" t="s">
        <v>892</v>
      </c>
      <c r="C211" s="245" t="s">
        <v>97</v>
      </c>
      <c r="D211" s="482"/>
      <c r="E211" s="447"/>
    </row>
    <row r="212" spans="1:5" s="234" customFormat="1" ht="15.75" hidden="1">
      <c r="A212" s="305" t="s">
        <v>887</v>
      </c>
      <c r="B212" s="275" t="s">
        <v>893</v>
      </c>
      <c r="C212" s="245"/>
      <c r="D212" s="482">
        <f>D213</f>
        <v>0</v>
      </c>
      <c r="E212" s="447">
        <f>E213</f>
        <v>0</v>
      </c>
    </row>
    <row r="213" spans="1:5" s="234" customFormat="1" ht="15.75" hidden="1">
      <c r="A213" s="305" t="s">
        <v>90</v>
      </c>
      <c r="B213" s="275" t="s">
        <v>893</v>
      </c>
      <c r="C213" s="245" t="s">
        <v>97</v>
      </c>
      <c r="D213" s="482"/>
      <c r="E213" s="447"/>
    </row>
    <row r="214" spans="1:5" s="234" customFormat="1" ht="15.75" hidden="1">
      <c r="A214" s="305" t="s">
        <v>894</v>
      </c>
      <c r="B214" s="275" t="s">
        <v>895</v>
      </c>
      <c r="C214" s="245"/>
      <c r="D214" s="482">
        <f>D215</f>
        <v>0</v>
      </c>
      <c r="E214" s="447">
        <f>E215</f>
        <v>0</v>
      </c>
    </row>
    <row r="215" spans="1:5" s="234" customFormat="1" ht="15.75" hidden="1">
      <c r="A215" s="305" t="s">
        <v>90</v>
      </c>
      <c r="B215" s="275" t="s">
        <v>895</v>
      </c>
      <c r="C215" s="245" t="s">
        <v>97</v>
      </c>
      <c r="D215" s="482"/>
      <c r="E215" s="447"/>
    </row>
    <row r="216" spans="1:5" s="277" customFormat="1" ht="75" customHeight="1">
      <c r="A216" s="282" t="s">
        <v>605</v>
      </c>
      <c r="B216" s="304" t="s">
        <v>606</v>
      </c>
      <c r="C216" s="257"/>
      <c r="D216" s="482">
        <f>D217+D224+D229+D232</f>
        <v>800000</v>
      </c>
      <c r="E216" s="447">
        <f>E217+E224+E229+E232</f>
        <v>3119299</v>
      </c>
    </row>
    <row r="217" spans="1:5" s="277" customFormat="1" ht="26.25">
      <c r="A217" s="332" t="s">
        <v>820</v>
      </c>
      <c r="B217" s="267" t="s">
        <v>821</v>
      </c>
      <c r="C217" s="246"/>
      <c r="D217" s="480">
        <f>D218+D220+D222</f>
        <v>150000</v>
      </c>
      <c r="E217" s="442">
        <f>E218+E220+E222</f>
        <v>150000</v>
      </c>
    </row>
    <row r="218" spans="1:5" s="277" customFormat="1" ht="39" hidden="1">
      <c r="A218" s="243" t="s">
        <v>822</v>
      </c>
      <c r="B218" s="269" t="s">
        <v>823</v>
      </c>
      <c r="C218" s="245"/>
      <c r="D218" s="482">
        <f>D219</f>
        <v>0</v>
      </c>
      <c r="E218" s="447">
        <f>E219</f>
        <v>0</v>
      </c>
    </row>
    <row r="219" spans="1:5" s="277" customFormat="1" ht="15.75" hidden="1">
      <c r="A219" s="305" t="s">
        <v>90</v>
      </c>
      <c r="B219" s="269" t="s">
        <v>823</v>
      </c>
      <c r="C219" s="245" t="s">
        <v>97</v>
      </c>
      <c r="D219" s="482"/>
      <c r="E219" s="447"/>
    </row>
    <row r="220" spans="1:5" s="277" customFormat="1" ht="26.25" hidden="1">
      <c r="A220" s="243" t="s">
        <v>824</v>
      </c>
      <c r="B220" s="269" t="s">
        <v>825</v>
      </c>
      <c r="C220" s="245"/>
      <c r="D220" s="482">
        <f>D221</f>
        <v>0</v>
      </c>
      <c r="E220" s="447">
        <f>E221</f>
        <v>0</v>
      </c>
    </row>
    <row r="221" spans="1:5" s="277" customFormat="1" ht="15.75" hidden="1">
      <c r="A221" s="305" t="s">
        <v>90</v>
      </c>
      <c r="B221" s="269" t="s">
        <v>825</v>
      </c>
      <c r="C221" s="245" t="s">
        <v>97</v>
      </c>
      <c r="D221" s="482"/>
      <c r="E221" s="447"/>
    </row>
    <row r="222" spans="1:5" s="277" customFormat="1" ht="26.25">
      <c r="A222" s="243" t="s">
        <v>824</v>
      </c>
      <c r="B222" s="269" t="s">
        <v>826</v>
      </c>
      <c r="C222" s="245"/>
      <c r="D222" s="482">
        <f>D223</f>
        <v>150000</v>
      </c>
      <c r="E222" s="447">
        <f>E223</f>
        <v>150000</v>
      </c>
    </row>
    <row r="223" spans="1:5" s="277" customFormat="1" ht="15" customHeight="1">
      <c r="A223" s="305" t="s">
        <v>90</v>
      </c>
      <c r="B223" s="269" t="s">
        <v>826</v>
      </c>
      <c r="C223" s="245" t="s">
        <v>97</v>
      </c>
      <c r="D223" s="482">
        <v>150000</v>
      </c>
      <c r="E223" s="447">
        <v>150000</v>
      </c>
    </row>
    <row r="224" spans="1:5" s="277" customFormat="1" ht="42.75" customHeight="1" hidden="1">
      <c r="A224" s="260" t="s">
        <v>896</v>
      </c>
      <c r="B224" s="267" t="s">
        <v>897</v>
      </c>
      <c r="C224" s="246"/>
      <c r="D224" s="480">
        <f>D225+D227</f>
        <v>0</v>
      </c>
      <c r="E224" s="442">
        <f>E225+E227</f>
        <v>0</v>
      </c>
    </row>
    <row r="225" spans="1:5" s="277" customFormat="1" ht="26.25" hidden="1">
      <c r="A225" s="265" t="s">
        <v>898</v>
      </c>
      <c r="B225" s="269" t="s">
        <v>899</v>
      </c>
      <c r="C225" s="245"/>
      <c r="D225" s="482">
        <f>D226</f>
        <v>0</v>
      </c>
      <c r="E225" s="447">
        <f>E226</f>
        <v>0</v>
      </c>
    </row>
    <row r="226" spans="1:5" s="277" customFormat="1" ht="15.75" hidden="1">
      <c r="A226" s="305" t="s">
        <v>90</v>
      </c>
      <c r="B226" s="269" t="s">
        <v>899</v>
      </c>
      <c r="C226" s="245" t="s">
        <v>97</v>
      </c>
      <c r="D226" s="482"/>
      <c r="E226" s="447"/>
    </row>
    <row r="227" spans="1:5" s="277" customFormat="1" ht="39" hidden="1">
      <c r="A227" s="265" t="s">
        <v>900</v>
      </c>
      <c r="B227" s="269" t="s">
        <v>901</v>
      </c>
      <c r="C227" s="245"/>
      <c r="D227" s="482">
        <f>D228</f>
        <v>0</v>
      </c>
      <c r="E227" s="447">
        <f>E228</f>
        <v>0</v>
      </c>
    </row>
    <row r="228" spans="1:5" s="277" customFormat="1" ht="15.75" hidden="1">
      <c r="A228" s="305" t="s">
        <v>90</v>
      </c>
      <c r="B228" s="269" t="s">
        <v>901</v>
      </c>
      <c r="C228" s="245" t="s">
        <v>97</v>
      </c>
      <c r="D228" s="482"/>
      <c r="E228" s="447"/>
    </row>
    <row r="229" spans="1:5" s="277" customFormat="1" ht="45" customHeight="1">
      <c r="A229" s="260" t="s">
        <v>644</v>
      </c>
      <c r="B229" s="267" t="s">
        <v>645</v>
      </c>
      <c r="C229" s="246"/>
      <c r="D229" s="484">
        <f>D230</f>
        <v>250000</v>
      </c>
      <c r="E229" s="450">
        <f>E230</f>
        <v>2569299</v>
      </c>
    </row>
    <row r="230" spans="1:5" s="277" customFormat="1" ht="39">
      <c r="A230" s="243" t="s">
        <v>646</v>
      </c>
      <c r="B230" s="269" t="s">
        <v>647</v>
      </c>
      <c r="C230" s="245"/>
      <c r="D230" s="393">
        <f>D231</f>
        <v>250000</v>
      </c>
      <c r="E230" s="448">
        <f>E231</f>
        <v>2569299</v>
      </c>
    </row>
    <row r="231" spans="1:5" s="277" customFormat="1" ht="15">
      <c r="A231" s="305" t="s">
        <v>90</v>
      </c>
      <c r="B231" s="269" t="s">
        <v>647</v>
      </c>
      <c r="C231" s="245" t="s">
        <v>97</v>
      </c>
      <c r="D231" s="393">
        <f>250000</f>
        <v>250000</v>
      </c>
      <c r="E231" s="242">
        <f>250000+2319299</f>
        <v>2569299</v>
      </c>
    </row>
    <row r="232" spans="1:5" s="277" customFormat="1" ht="25.5">
      <c r="A232" s="260" t="s">
        <v>607</v>
      </c>
      <c r="B232" s="267" t="s">
        <v>608</v>
      </c>
      <c r="C232" s="245"/>
      <c r="D232" s="393">
        <f>D233</f>
        <v>400000</v>
      </c>
      <c r="E232" s="448">
        <f>E233</f>
        <v>400000</v>
      </c>
    </row>
    <row r="233" spans="1:5" s="277" customFormat="1" ht="39">
      <c r="A233" s="305" t="s">
        <v>609</v>
      </c>
      <c r="B233" s="269" t="s">
        <v>610</v>
      </c>
      <c r="C233" s="245"/>
      <c r="D233" s="393">
        <f>D234</f>
        <v>400000</v>
      </c>
      <c r="E233" s="448">
        <f>E234</f>
        <v>400000</v>
      </c>
    </row>
    <row r="234" spans="1:5" s="277" customFormat="1" ht="15">
      <c r="A234" s="305" t="s">
        <v>90</v>
      </c>
      <c r="B234" s="269" t="s">
        <v>610</v>
      </c>
      <c r="C234" s="245" t="s">
        <v>97</v>
      </c>
      <c r="D234" s="393">
        <v>400000</v>
      </c>
      <c r="E234" s="448">
        <v>400000</v>
      </c>
    </row>
    <row r="235" spans="1:5" s="234" customFormat="1" ht="57" customHeight="1">
      <c r="A235" s="260" t="s">
        <v>705</v>
      </c>
      <c r="B235" s="287" t="s">
        <v>706</v>
      </c>
      <c r="C235" s="229"/>
      <c r="D235" s="484">
        <f>D236+D243+D252</f>
        <v>2915000</v>
      </c>
      <c r="E235" s="450">
        <f>E236+E243+E252</f>
        <v>2915000</v>
      </c>
    </row>
    <row r="236" spans="1:5" s="277" customFormat="1" ht="69" customHeight="1">
      <c r="A236" s="247" t="s">
        <v>732</v>
      </c>
      <c r="B236" s="275" t="s">
        <v>733</v>
      </c>
      <c r="C236" s="293"/>
      <c r="D236" s="393">
        <f>D237+D240</f>
        <v>50000</v>
      </c>
      <c r="E236" s="448">
        <f>E237+E240</f>
        <v>50000</v>
      </c>
    </row>
    <row r="237" spans="1:5" s="234" customFormat="1" ht="39" customHeight="1">
      <c r="A237" s="260" t="s">
        <v>734</v>
      </c>
      <c r="B237" s="275" t="s">
        <v>735</v>
      </c>
      <c r="C237" s="293"/>
      <c r="D237" s="393">
        <f>D238</f>
        <v>20000</v>
      </c>
      <c r="E237" s="448">
        <f>E238</f>
        <v>20000</v>
      </c>
    </row>
    <row r="238" spans="1:5" s="234" customFormat="1" ht="15.75" customHeight="1">
      <c r="A238" s="247" t="s">
        <v>344</v>
      </c>
      <c r="B238" s="275" t="s">
        <v>736</v>
      </c>
      <c r="C238" s="293"/>
      <c r="D238" s="393">
        <f>D239</f>
        <v>20000</v>
      </c>
      <c r="E238" s="448">
        <f>E239</f>
        <v>20000</v>
      </c>
    </row>
    <row r="239" spans="1:5" s="277" customFormat="1" ht="26.25">
      <c r="A239" s="244" t="s">
        <v>435</v>
      </c>
      <c r="B239" s="275" t="s">
        <v>736</v>
      </c>
      <c r="C239" s="293" t="s">
        <v>261</v>
      </c>
      <c r="D239" s="393">
        <f>15000+5000</f>
        <v>20000</v>
      </c>
      <c r="E239" s="448">
        <f>15000+5000</f>
        <v>20000</v>
      </c>
    </row>
    <row r="240" spans="1:5" s="234" customFormat="1" ht="25.5">
      <c r="A240" s="260" t="s">
        <v>737</v>
      </c>
      <c r="B240" s="275" t="s">
        <v>738</v>
      </c>
      <c r="C240" s="293"/>
      <c r="D240" s="393">
        <f>D241</f>
        <v>30000</v>
      </c>
      <c r="E240" s="448">
        <f>E241</f>
        <v>30000</v>
      </c>
    </row>
    <row r="241" spans="1:5" s="234" customFormat="1" ht="15">
      <c r="A241" s="247" t="s">
        <v>344</v>
      </c>
      <c r="B241" s="275" t="s">
        <v>739</v>
      </c>
      <c r="C241" s="293"/>
      <c r="D241" s="393">
        <f>D242</f>
        <v>30000</v>
      </c>
      <c r="E241" s="448">
        <f>E242</f>
        <v>30000</v>
      </c>
    </row>
    <row r="242" spans="1:5" s="234" customFormat="1" ht="26.25">
      <c r="A242" s="244" t="s">
        <v>435</v>
      </c>
      <c r="B242" s="275" t="s">
        <v>739</v>
      </c>
      <c r="C242" s="293" t="s">
        <v>261</v>
      </c>
      <c r="D242" s="393">
        <v>30000</v>
      </c>
      <c r="E242" s="448">
        <v>30000</v>
      </c>
    </row>
    <row r="243" spans="1:5" s="277" customFormat="1" ht="68.25" customHeight="1">
      <c r="A243" s="282" t="s">
        <v>707</v>
      </c>
      <c r="B243" s="290" t="s">
        <v>708</v>
      </c>
      <c r="C243" s="276"/>
      <c r="D243" s="485">
        <f>D244+D247</f>
        <v>100000</v>
      </c>
      <c r="E243" s="453">
        <f>E244+E247</f>
        <v>100000</v>
      </c>
    </row>
    <row r="244" spans="1:5" s="277" customFormat="1" ht="44.25" customHeight="1">
      <c r="A244" s="283" t="s">
        <v>832</v>
      </c>
      <c r="B244" s="287" t="s">
        <v>833</v>
      </c>
      <c r="C244" s="229"/>
      <c r="D244" s="484">
        <f>D245</f>
        <v>100000</v>
      </c>
      <c r="E244" s="450">
        <f>E245</f>
        <v>100000</v>
      </c>
    </row>
    <row r="245" spans="1:5" s="234" customFormat="1" ht="39">
      <c r="A245" s="238" t="s">
        <v>361</v>
      </c>
      <c r="B245" s="275" t="s">
        <v>834</v>
      </c>
      <c r="C245" s="241"/>
      <c r="D245" s="393">
        <f>D246</f>
        <v>100000</v>
      </c>
      <c r="E245" s="448">
        <f>E246</f>
        <v>100000</v>
      </c>
    </row>
    <row r="246" spans="1:5" s="277" customFormat="1" ht="25.5" customHeight="1">
      <c r="A246" s="244" t="s">
        <v>435</v>
      </c>
      <c r="B246" s="275" t="s">
        <v>834</v>
      </c>
      <c r="C246" s="241" t="s">
        <v>261</v>
      </c>
      <c r="D246" s="393">
        <v>100000</v>
      </c>
      <c r="E246" s="448">
        <v>100000</v>
      </c>
    </row>
    <row r="247" spans="1:5" s="277" customFormat="1" ht="41.25" customHeight="1" hidden="1">
      <c r="A247" s="283" t="s">
        <v>709</v>
      </c>
      <c r="B247" s="287" t="s">
        <v>710</v>
      </c>
      <c r="C247" s="229"/>
      <c r="D247" s="484">
        <f>D248</f>
        <v>0</v>
      </c>
      <c r="E247" s="450">
        <f>E248</f>
        <v>0</v>
      </c>
    </row>
    <row r="248" spans="1:5" s="277" customFormat="1" ht="30" customHeight="1" hidden="1">
      <c r="A248" s="247" t="s">
        <v>334</v>
      </c>
      <c r="B248" s="275" t="s">
        <v>711</v>
      </c>
      <c r="C248" s="241"/>
      <c r="D248" s="393">
        <f>D249+D250+D251</f>
        <v>0</v>
      </c>
      <c r="E248" s="448">
        <f>E249+E250+E251</f>
        <v>0</v>
      </c>
    </row>
    <row r="249" spans="1:5" s="234" customFormat="1" ht="41.25" customHeight="1" hidden="1">
      <c r="A249" s="244" t="s">
        <v>311</v>
      </c>
      <c r="B249" s="275" t="s">
        <v>711</v>
      </c>
      <c r="C249" s="241" t="s">
        <v>75</v>
      </c>
      <c r="D249" s="393"/>
      <c r="E249" s="448"/>
    </row>
    <row r="250" spans="1:5" s="234" customFormat="1" ht="28.5" customHeight="1" hidden="1">
      <c r="A250" s="244" t="s">
        <v>435</v>
      </c>
      <c r="B250" s="275" t="s">
        <v>711</v>
      </c>
      <c r="C250" s="241" t="s">
        <v>261</v>
      </c>
      <c r="D250" s="393"/>
      <c r="E250" s="448"/>
    </row>
    <row r="251" spans="1:5" s="234" customFormat="1" ht="16.5" customHeight="1" hidden="1">
      <c r="A251" s="247" t="s">
        <v>76</v>
      </c>
      <c r="B251" s="275" t="s">
        <v>711</v>
      </c>
      <c r="C251" s="241" t="s">
        <v>73</v>
      </c>
      <c r="D251" s="393"/>
      <c r="E251" s="448"/>
    </row>
    <row r="252" spans="1:5" s="277" customFormat="1" ht="58.5" customHeight="1">
      <c r="A252" s="282" t="s">
        <v>740</v>
      </c>
      <c r="B252" s="290" t="s">
        <v>741</v>
      </c>
      <c r="C252" s="291"/>
      <c r="D252" s="485">
        <f>D253+D263+D260</f>
        <v>2765000</v>
      </c>
      <c r="E252" s="453">
        <f>E253+E263+E260</f>
        <v>2765000</v>
      </c>
    </row>
    <row r="253" spans="1:5" s="234" customFormat="1" ht="25.5">
      <c r="A253" s="260" t="s">
        <v>742</v>
      </c>
      <c r="B253" s="287" t="s">
        <v>743</v>
      </c>
      <c r="C253" s="289"/>
      <c r="D253" s="484">
        <f>D254+D257</f>
        <v>1043300</v>
      </c>
      <c r="E253" s="450">
        <f>E254+E257</f>
        <v>1043300</v>
      </c>
    </row>
    <row r="254" spans="1:5" s="234" customFormat="1" ht="15" hidden="1">
      <c r="A254" s="238" t="s">
        <v>744</v>
      </c>
      <c r="B254" s="275" t="s">
        <v>745</v>
      </c>
      <c r="C254" s="241"/>
      <c r="D254" s="393">
        <f>D255+D256</f>
        <v>0</v>
      </c>
      <c r="E254" s="448">
        <f>E255+E256</f>
        <v>0</v>
      </c>
    </row>
    <row r="255" spans="1:5" s="234" customFormat="1" ht="26.25" hidden="1">
      <c r="A255" s="244" t="s">
        <v>435</v>
      </c>
      <c r="B255" s="275" t="s">
        <v>745</v>
      </c>
      <c r="C255" s="293" t="s">
        <v>261</v>
      </c>
      <c r="D255" s="393"/>
      <c r="E255" s="448"/>
    </row>
    <row r="256" spans="1:5" s="234" customFormat="1" ht="15" hidden="1">
      <c r="A256" s="238" t="s">
        <v>103</v>
      </c>
      <c r="B256" s="275" t="s">
        <v>745</v>
      </c>
      <c r="C256" s="293" t="s">
        <v>104</v>
      </c>
      <c r="D256" s="393"/>
      <c r="E256" s="448"/>
    </row>
    <row r="257" spans="1:5" s="234" customFormat="1" ht="18.75" customHeight="1">
      <c r="A257" s="265" t="s">
        <v>746</v>
      </c>
      <c r="B257" s="275" t="s">
        <v>747</v>
      </c>
      <c r="C257" s="241"/>
      <c r="D257" s="393">
        <f>D259+D258</f>
        <v>1043300</v>
      </c>
      <c r="E257" s="448">
        <f>E259+E258</f>
        <v>1043300</v>
      </c>
    </row>
    <row r="258" spans="1:5" s="234" customFormat="1" ht="29.25" customHeight="1">
      <c r="A258" s="244" t="s">
        <v>435</v>
      </c>
      <c r="B258" s="275" t="s">
        <v>747</v>
      </c>
      <c r="C258" s="293" t="s">
        <v>261</v>
      </c>
      <c r="D258" s="393">
        <v>396500</v>
      </c>
      <c r="E258" s="448">
        <v>396500</v>
      </c>
    </row>
    <row r="259" spans="1:5" s="234" customFormat="1" ht="21" customHeight="1">
      <c r="A259" s="238" t="s">
        <v>103</v>
      </c>
      <c r="B259" s="275" t="s">
        <v>747</v>
      </c>
      <c r="C259" s="293" t="s">
        <v>104</v>
      </c>
      <c r="D259" s="393">
        <v>646800</v>
      </c>
      <c r="E259" s="448">
        <v>646800</v>
      </c>
    </row>
    <row r="260" spans="1:5" s="234" customFormat="1" ht="15.75" customHeight="1">
      <c r="A260" s="260" t="s">
        <v>748</v>
      </c>
      <c r="B260" s="275" t="s">
        <v>749</v>
      </c>
      <c r="C260" s="293"/>
      <c r="D260" s="393">
        <f>D261</f>
        <v>30000</v>
      </c>
      <c r="E260" s="448">
        <f>E261</f>
        <v>30000</v>
      </c>
    </row>
    <row r="261" spans="1:5" s="234" customFormat="1" ht="15" customHeight="1">
      <c r="A261" s="319" t="s">
        <v>750</v>
      </c>
      <c r="B261" s="275" t="s">
        <v>751</v>
      </c>
      <c r="C261" s="293"/>
      <c r="D261" s="393">
        <f>D262</f>
        <v>30000</v>
      </c>
      <c r="E261" s="448">
        <f>E262</f>
        <v>30000</v>
      </c>
    </row>
    <row r="262" spans="1:5" s="234" customFormat="1" ht="24.75" customHeight="1">
      <c r="A262" s="319" t="s">
        <v>435</v>
      </c>
      <c r="B262" s="275" t="s">
        <v>751</v>
      </c>
      <c r="C262" s="293" t="s">
        <v>261</v>
      </c>
      <c r="D262" s="393">
        <v>30000</v>
      </c>
      <c r="E262" s="448">
        <v>30000</v>
      </c>
    </row>
    <row r="263" spans="1:5" s="234" customFormat="1" ht="39.75" customHeight="1">
      <c r="A263" s="260" t="s">
        <v>752</v>
      </c>
      <c r="B263" s="287" t="s">
        <v>753</v>
      </c>
      <c r="C263" s="289"/>
      <c r="D263" s="484">
        <f>D264</f>
        <v>1691700</v>
      </c>
      <c r="E263" s="450">
        <f>E264</f>
        <v>1691700</v>
      </c>
    </row>
    <row r="264" spans="1:5" s="234" customFormat="1" ht="25.5" customHeight="1">
      <c r="A264" s="243" t="s">
        <v>334</v>
      </c>
      <c r="B264" s="275" t="s">
        <v>754</v>
      </c>
      <c r="C264" s="293"/>
      <c r="D264" s="393">
        <f>D265+D266+D267</f>
        <v>1691700</v>
      </c>
      <c r="E264" s="448">
        <f>E265+E266+E267</f>
        <v>1691700</v>
      </c>
    </row>
    <row r="265" spans="1:5" s="234" customFormat="1" ht="30.75" customHeight="1">
      <c r="A265" s="238" t="s">
        <v>102</v>
      </c>
      <c r="B265" s="275" t="s">
        <v>754</v>
      </c>
      <c r="C265" s="241" t="s">
        <v>75</v>
      </c>
      <c r="D265" s="354">
        <f>284900+86000</f>
        <v>370900</v>
      </c>
      <c r="E265" s="242">
        <f>284900+86000</f>
        <v>370900</v>
      </c>
    </row>
    <row r="266" spans="1:5" s="234" customFormat="1" ht="31.5" customHeight="1">
      <c r="A266" s="244" t="s">
        <v>435</v>
      </c>
      <c r="B266" s="275" t="s">
        <v>754</v>
      </c>
      <c r="C266" s="293" t="s">
        <v>261</v>
      </c>
      <c r="D266" s="354">
        <f>78300+3400+1239000</f>
        <v>1320700</v>
      </c>
      <c r="E266" s="242">
        <f>78300+3400+1239000</f>
        <v>1320700</v>
      </c>
    </row>
    <row r="267" spans="1:5" s="234" customFormat="1" ht="18.75" customHeight="1">
      <c r="A267" s="247" t="s">
        <v>76</v>
      </c>
      <c r="B267" s="275" t="s">
        <v>754</v>
      </c>
      <c r="C267" s="293" t="s">
        <v>73</v>
      </c>
      <c r="D267" s="354">
        <v>100</v>
      </c>
      <c r="E267" s="242">
        <v>100</v>
      </c>
    </row>
    <row r="268" spans="1:5" s="234" customFormat="1" ht="43.5" customHeight="1">
      <c r="A268" s="281" t="s">
        <v>495</v>
      </c>
      <c r="B268" s="228" t="s">
        <v>496</v>
      </c>
      <c r="C268" s="246"/>
      <c r="D268" s="353">
        <f aca="true" t="shared" si="0" ref="D268:E271">D269</f>
        <v>406001</v>
      </c>
      <c r="E268" s="230">
        <f t="shared" si="0"/>
        <v>406001</v>
      </c>
    </row>
    <row r="269" spans="1:5" s="277" customFormat="1" ht="57.75" customHeight="1">
      <c r="A269" s="282" t="s">
        <v>497</v>
      </c>
      <c r="B269" s="249" t="s">
        <v>498</v>
      </c>
      <c r="C269" s="251"/>
      <c r="D269" s="355">
        <f t="shared" si="0"/>
        <v>406001</v>
      </c>
      <c r="E269" s="252">
        <f t="shared" si="0"/>
        <v>406001</v>
      </c>
    </row>
    <row r="270" spans="1:5" s="277" customFormat="1" ht="27" customHeight="1">
      <c r="A270" s="283" t="s">
        <v>499</v>
      </c>
      <c r="B270" s="228" t="s">
        <v>500</v>
      </c>
      <c r="C270" s="246"/>
      <c r="D270" s="353">
        <f t="shared" si="0"/>
        <v>406001</v>
      </c>
      <c r="E270" s="230">
        <f t="shared" si="0"/>
        <v>406001</v>
      </c>
    </row>
    <row r="271" spans="1:5" s="234" customFormat="1" ht="18" customHeight="1">
      <c r="A271" s="284" t="s">
        <v>501</v>
      </c>
      <c r="B271" s="239" t="s">
        <v>502</v>
      </c>
      <c r="C271" s="245"/>
      <c r="D271" s="354">
        <f t="shared" si="0"/>
        <v>406001</v>
      </c>
      <c r="E271" s="242">
        <f t="shared" si="0"/>
        <v>406001</v>
      </c>
    </row>
    <row r="272" spans="1:5" s="234" customFormat="1" ht="27" customHeight="1">
      <c r="A272" s="244" t="s">
        <v>435</v>
      </c>
      <c r="B272" s="239" t="s">
        <v>502</v>
      </c>
      <c r="C272" s="241" t="s">
        <v>261</v>
      </c>
      <c r="D272" s="354">
        <v>406001</v>
      </c>
      <c r="E272" s="242">
        <v>406001</v>
      </c>
    </row>
    <row r="273" spans="1:5" s="234" customFormat="1" ht="36.75" customHeight="1">
      <c r="A273" s="227" t="s">
        <v>320</v>
      </c>
      <c r="B273" s="237" t="s">
        <v>441</v>
      </c>
      <c r="C273" s="229"/>
      <c r="D273" s="484">
        <f>D274</f>
        <v>331614</v>
      </c>
      <c r="E273" s="450">
        <f>E274</f>
        <v>331614</v>
      </c>
    </row>
    <row r="274" spans="1:5" s="277" customFormat="1" ht="57" customHeight="1">
      <c r="A274" s="259" t="s">
        <v>442</v>
      </c>
      <c r="B274" s="250" t="s">
        <v>443</v>
      </c>
      <c r="C274" s="257"/>
      <c r="D274" s="485">
        <f>D276</f>
        <v>331614</v>
      </c>
      <c r="E274" s="453">
        <f>E276</f>
        <v>331614</v>
      </c>
    </row>
    <row r="275" spans="1:5" s="277" customFormat="1" ht="29.25" customHeight="1">
      <c r="A275" s="260" t="s">
        <v>444</v>
      </c>
      <c r="B275" s="237" t="s">
        <v>445</v>
      </c>
      <c r="C275" s="229"/>
      <c r="D275" s="484">
        <f>D276</f>
        <v>331614</v>
      </c>
      <c r="E275" s="450">
        <f>E276</f>
        <v>331614</v>
      </c>
    </row>
    <row r="276" spans="1:5" s="234" customFormat="1" ht="22.5" customHeight="1">
      <c r="A276" s="255" t="s">
        <v>321</v>
      </c>
      <c r="B276" s="240" t="s">
        <v>446</v>
      </c>
      <c r="C276" s="241"/>
      <c r="D276" s="393">
        <f>D277+D278</f>
        <v>331614</v>
      </c>
      <c r="E276" s="448">
        <f>E277+E278</f>
        <v>331614</v>
      </c>
    </row>
    <row r="277" spans="1:5" s="234" customFormat="1" ht="42.75" customHeight="1">
      <c r="A277" s="244" t="s">
        <v>311</v>
      </c>
      <c r="B277" s="240" t="s">
        <v>446</v>
      </c>
      <c r="C277" s="245" t="s">
        <v>75</v>
      </c>
      <c r="D277" s="393">
        <f>195100+58900</f>
        <v>254000</v>
      </c>
      <c r="E277" s="448">
        <f>195100+58900</f>
        <v>254000</v>
      </c>
    </row>
    <row r="278" spans="1:5" s="234" customFormat="1" ht="28.5" customHeight="1">
      <c r="A278" s="244" t="s">
        <v>435</v>
      </c>
      <c r="B278" s="240" t="s">
        <v>446</v>
      </c>
      <c r="C278" s="245" t="s">
        <v>261</v>
      </c>
      <c r="D278" s="393">
        <f>16560+36054+25000</f>
        <v>77614</v>
      </c>
      <c r="E278" s="448">
        <f>16560+36054+25000</f>
        <v>77614</v>
      </c>
    </row>
    <row r="279" spans="1:5" s="234" customFormat="1" ht="53.25" customHeight="1">
      <c r="A279" s="281" t="s">
        <v>503</v>
      </c>
      <c r="B279" s="287" t="s">
        <v>504</v>
      </c>
      <c r="C279" s="229"/>
      <c r="D279" s="484">
        <f>D280+D289+D293</f>
        <v>5119819</v>
      </c>
      <c r="E279" s="450">
        <f>E280+E289+E293</f>
        <v>5657233</v>
      </c>
    </row>
    <row r="280" spans="1:5" s="277" customFormat="1" ht="63.75">
      <c r="A280" s="282" t="s">
        <v>572</v>
      </c>
      <c r="B280" s="290" t="s">
        <v>573</v>
      </c>
      <c r="C280" s="276"/>
      <c r="D280" s="485">
        <f>D281+D284</f>
        <v>4299819</v>
      </c>
      <c r="E280" s="453">
        <f>E281+E284</f>
        <v>4837233</v>
      </c>
    </row>
    <row r="281" spans="1:5" s="253" customFormat="1" ht="35.25" customHeight="1">
      <c r="A281" s="260" t="s">
        <v>574</v>
      </c>
      <c r="B281" s="287" t="s">
        <v>575</v>
      </c>
      <c r="C281" s="229"/>
      <c r="D281" s="484">
        <f>D282</f>
        <v>3299819</v>
      </c>
      <c r="E281" s="450">
        <f>E282</f>
        <v>3837233</v>
      </c>
    </row>
    <row r="282" spans="1:5" ht="26.25">
      <c r="A282" s="244" t="s">
        <v>576</v>
      </c>
      <c r="B282" s="275" t="s">
        <v>577</v>
      </c>
      <c r="C282" s="229"/>
      <c r="D282" s="393">
        <f>D283</f>
        <v>3299819</v>
      </c>
      <c r="E282" s="448">
        <f>E283</f>
        <v>3837233</v>
      </c>
    </row>
    <row r="283" spans="1:5" s="234" customFormat="1" ht="15">
      <c r="A283" s="244" t="s">
        <v>310</v>
      </c>
      <c r="B283" s="275" t="s">
        <v>577</v>
      </c>
      <c r="C283" s="241" t="s">
        <v>261</v>
      </c>
      <c r="D283" s="354">
        <f>4365675-1000000-65856</f>
        <v>3299819</v>
      </c>
      <c r="E283" s="242">
        <f>4365675-1000000+471558</f>
        <v>3837233</v>
      </c>
    </row>
    <row r="284" spans="1:5" ht="25.5">
      <c r="A284" s="260" t="s">
        <v>578</v>
      </c>
      <c r="B284" s="287" t="s">
        <v>579</v>
      </c>
      <c r="C284" s="229"/>
      <c r="D284" s="484">
        <f>D285</f>
        <v>1000000</v>
      </c>
      <c r="E284" s="450">
        <f>E285</f>
        <v>1000000</v>
      </c>
    </row>
    <row r="285" spans="1:5" s="253" customFormat="1" ht="26.25">
      <c r="A285" s="244" t="s">
        <v>580</v>
      </c>
      <c r="B285" s="275" t="s">
        <v>581</v>
      </c>
      <c r="C285" s="241"/>
      <c r="D285" s="393">
        <f>D286</f>
        <v>1000000</v>
      </c>
      <c r="E285" s="448">
        <f>E286</f>
        <v>1000000</v>
      </c>
    </row>
    <row r="286" spans="1:5" ht="29.25" customHeight="1">
      <c r="A286" s="358" t="s">
        <v>582</v>
      </c>
      <c r="B286" s="275" t="s">
        <v>581</v>
      </c>
      <c r="C286" s="241" t="s">
        <v>583</v>
      </c>
      <c r="D286" s="393">
        <v>1000000</v>
      </c>
      <c r="E286" s="448">
        <v>1000000</v>
      </c>
    </row>
    <row r="287" spans="1:5" ht="25.5" hidden="1">
      <c r="A287" s="284" t="s">
        <v>584</v>
      </c>
      <c r="B287" s="275" t="s">
        <v>585</v>
      </c>
      <c r="C287" s="229"/>
      <c r="D287" s="393">
        <f>D288</f>
        <v>0</v>
      </c>
      <c r="E287" s="448">
        <f>E288</f>
        <v>0</v>
      </c>
    </row>
    <row r="288" spans="1:5" ht="15" hidden="1">
      <c r="A288" s="244" t="s">
        <v>310</v>
      </c>
      <c r="B288" s="275" t="s">
        <v>585</v>
      </c>
      <c r="C288" s="241" t="s">
        <v>261</v>
      </c>
      <c r="D288" s="393"/>
      <c r="E288" s="448"/>
    </row>
    <row r="289" spans="1:5" s="253" customFormat="1" ht="65.25" customHeight="1">
      <c r="A289" s="299" t="s">
        <v>566</v>
      </c>
      <c r="B289" s="290" t="s">
        <v>567</v>
      </c>
      <c r="C289" s="257"/>
      <c r="D289" s="485">
        <f aca="true" t="shared" si="1" ref="D289:E291">D290</f>
        <v>500000</v>
      </c>
      <c r="E289" s="453">
        <f t="shared" si="1"/>
        <v>500000</v>
      </c>
    </row>
    <row r="290" spans="1:5" s="277" customFormat="1" ht="45.75" customHeight="1">
      <c r="A290" s="260" t="s">
        <v>568</v>
      </c>
      <c r="B290" s="287" t="s">
        <v>569</v>
      </c>
      <c r="C290" s="229"/>
      <c r="D290" s="484">
        <f t="shared" si="1"/>
        <v>500000</v>
      </c>
      <c r="E290" s="450">
        <f t="shared" si="1"/>
        <v>500000</v>
      </c>
    </row>
    <row r="291" spans="1:5" s="234" customFormat="1" ht="15">
      <c r="A291" s="238" t="s">
        <v>336</v>
      </c>
      <c r="B291" s="275" t="s">
        <v>570</v>
      </c>
      <c r="C291" s="229"/>
      <c r="D291" s="393">
        <f t="shared" si="1"/>
        <v>500000</v>
      </c>
      <c r="E291" s="448">
        <f t="shared" si="1"/>
        <v>500000</v>
      </c>
    </row>
    <row r="292" spans="1:5" s="234" customFormat="1" ht="15">
      <c r="A292" s="244" t="s">
        <v>76</v>
      </c>
      <c r="B292" s="275" t="s">
        <v>570</v>
      </c>
      <c r="C292" s="241" t="s">
        <v>73</v>
      </c>
      <c r="D292" s="393">
        <f>150000+350000</f>
        <v>500000</v>
      </c>
      <c r="E292" s="448">
        <f>150000+350000</f>
        <v>500000</v>
      </c>
    </row>
    <row r="293" spans="1:5" s="277" customFormat="1" ht="71.25" customHeight="1">
      <c r="A293" s="282" t="s">
        <v>505</v>
      </c>
      <c r="B293" s="290" t="s">
        <v>506</v>
      </c>
      <c r="C293" s="257"/>
      <c r="D293" s="485">
        <f>D294+D297</f>
        <v>320000</v>
      </c>
      <c r="E293" s="453">
        <f>E294+E297</f>
        <v>320000</v>
      </c>
    </row>
    <row r="294" spans="1:5" ht="25.5" hidden="1">
      <c r="A294" s="306" t="s">
        <v>507</v>
      </c>
      <c r="B294" s="275" t="s">
        <v>508</v>
      </c>
      <c r="C294" s="241"/>
      <c r="D294" s="393">
        <f>D295</f>
        <v>0</v>
      </c>
      <c r="E294" s="448">
        <f>E295</f>
        <v>0</v>
      </c>
    </row>
    <row r="295" spans="1:5" ht="25.5" hidden="1">
      <c r="A295" s="247" t="s">
        <v>509</v>
      </c>
      <c r="B295" s="275" t="s">
        <v>510</v>
      </c>
      <c r="C295" s="229"/>
      <c r="D295" s="393">
        <f>D296</f>
        <v>0</v>
      </c>
      <c r="E295" s="448">
        <f>E296</f>
        <v>0</v>
      </c>
    </row>
    <row r="296" spans="1:5" ht="26.25" hidden="1">
      <c r="A296" s="244" t="s">
        <v>435</v>
      </c>
      <c r="B296" s="275" t="s">
        <v>510</v>
      </c>
      <c r="C296" s="241" t="s">
        <v>261</v>
      </c>
      <c r="D296" s="393"/>
      <c r="E296" s="448"/>
    </row>
    <row r="297" spans="1:5" ht="57.75" customHeight="1">
      <c r="A297" s="306" t="s">
        <v>712</v>
      </c>
      <c r="B297" s="275" t="s">
        <v>713</v>
      </c>
      <c r="C297" s="241"/>
      <c r="D297" s="393">
        <f>D298</f>
        <v>320000</v>
      </c>
      <c r="E297" s="448">
        <f>E298</f>
        <v>320000</v>
      </c>
    </row>
    <row r="298" spans="1:5" ht="31.5" customHeight="1">
      <c r="A298" s="247" t="s">
        <v>509</v>
      </c>
      <c r="B298" s="275" t="s">
        <v>714</v>
      </c>
      <c r="C298" s="229"/>
      <c r="D298" s="393">
        <f>D299</f>
        <v>320000</v>
      </c>
      <c r="E298" s="448">
        <f>E299</f>
        <v>320000</v>
      </c>
    </row>
    <row r="299" spans="1:5" ht="27.75" customHeight="1">
      <c r="A299" s="244" t="s">
        <v>435</v>
      </c>
      <c r="B299" s="275" t="s">
        <v>714</v>
      </c>
      <c r="C299" s="241" t="s">
        <v>261</v>
      </c>
      <c r="D299" s="354">
        <v>320000</v>
      </c>
      <c r="E299" s="242">
        <v>320000</v>
      </c>
    </row>
    <row r="300" spans="1:5" ht="57.75" customHeight="1">
      <c r="A300" s="233" t="s">
        <v>447</v>
      </c>
      <c r="B300" s="237" t="s">
        <v>448</v>
      </c>
      <c r="C300" s="246"/>
      <c r="D300" s="484">
        <f>D301</f>
        <v>474000</v>
      </c>
      <c r="E300" s="450">
        <f>E301</f>
        <v>474000</v>
      </c>
    </row>
    <row r="301" spans="1:5" s="277" customFormat="1" ht="69" customHeight="1">
      <c r="A301" s="238" t="s">
        <v>449</v>
      </c>
      <c r="B301" s="240" t="s">
        <v>450</v>
      </c>
      <c r="C301" s="245"/>
      <c r="D301" s="393">
        <f>D303+D306</f>
        <v>474000</v>
      </c>
      <c r="E301" s="448">
        <f>E303+E306</f>
        <v>474000</v>
      </c>
    </row>
    <row r="302" spans="1:5" ht="45.75" customHeight="1">
      <c r="A302" s="258" t="s">
        <v>451</v>
      </c>
      <c r="B302" s="240" t="s">
        <v>452</v>
      </c>
      <c r="C302" s="245"/>
      <c r="D302" s="393">
        <f>D303+D306</f>
        <v>474000</v>
      </c>
      <c r="E302" s="448">
        <f>E303+E306</f>
        <v>474000</v>
      </c>
    </row>
    <row r="303" spans="1:5" ht="40.5" customHeight="1">
      <c r="A303" s="255" t="s">
        <v>322</v>
      </c>
      <c r="B303" s="239" t="s">
        <v>453</v>
      </c>
      <c r="C303" s="241"/>
      <c r="D303" s="393">
        <f>D304+D305</f>
        <v>237000</v>
      </c>
      <c r="E303" s="448">
        <f>E304+E305</f>
        <v>237000</v>
      </c>
    </row>
    <row r="304" spans="1:5" ht="45" customHeight="1">
      <c r="A304" s="244" t="s">
        <v>311</v>
      </c>
      <c r="B304" s="239" t="s">
        <v>453</v>
      </c>
      <c r="C304" s="245" t="s">
        <v>75</v>
      </c>
      <c r="D304" s="393">
        <f>182000+55000</f>
        <v>237000</v>
      </c>
      <c r="E304" s="448">
        <f>182000+55000</f>
        <v>237000</v>
      </c>
    </row>
    <row r="305" spans="1:5" s="234" customFormat="1" ht="26.25">
      <c r="A305" s="244" t="s">
        <v>435</v>
      </c>
      <c r="B305" s="239" t="s">
        <v>453</v>
      </c>
      <c r="C305" s="245" t="s">
        <v>261</v>
      </c>
      <c r="D305" s="393"/>
      <c r="E305" s="448"/>
    </row>
    <row r="306" spans="1:5" ht="33.75" customHeight="1">
      <c r="A306" s="255" t="s">
        <v>326</v>
      </c>
      <c r="B306" s="239" t="s">
        <v>454</v>
      </c>
      <c r="C306" s="241"/>
      <c r="D306" s="393">
        <f>D307+D308</f>
        <v>237000</v>
      </c>
      <c r="E306" s="448">
        <f>E307+E308</f>
        <v>237000</v>
      </c>
    </row>
    <row r="307" spans="1:5" s="234" customFormat="1" ht="39.75" customHeight="1">
      <c r="A307" s="244" t="s">
        <v>311</v>
      </c>
      <c r="B307" s="239" t="s">
        <v>454</v>
      </c>
      <c r="C307" s="245" t="s">
        <v>75</v>
      </c>
      <c r="D307" s="393">
        <f>182000+55000</f>
        <v>237000</v>
      </c>
      <c r="E307" s="448">
        <f>182000+55000</f>
        <v>237000</v>
      </c>
    </row>
    <row r="308" spans="1:5" s="234" customFormat="1" ht="26.25" hidden="1">
      <c r="A308" s="244" t="s">
        <v>435</v>
      </c>
      <c r="B308" s="239" t="s">
        <v>454</v>
      </c>
      <c r="C308" s="245" t="s">
        <v>261</v>
      </c>
      <c r="D308" s="393"/>
      <c r="E308" s="448"/>
    </row>
    <row r="309" spans="1:6" s="234" customFormat="1" ht="61.5" customHeight="1">
      <c r="A309" s="258" t="s">
        <v>549</v>
      </c>
      <c r="B309" s="298" t="s">
        <v>550</v>
      </c>
      <c r="C309" s="245"/>
      <c r="D309" s="393">
        <f>D310</f>
        <v>150000</v>
      </c>
      <c r="E309" s="448">
        <f>E310</f>
        <v>650000</v>
      </c>
      <c r="F309" s="456"/>
    </row>
    <row r="310" spans="1:6" s="234" customFormat="1" ht="106.5" customHeight="1">
      <c r="A310" s="384" t="s">
        <v>551</v>
      </c>
      <c r="B310" s="298" t="s">
        <v>552</v>
      </c>
      <c r="C310" s="386"/>
      <c r="D310" s="486">
        <f>D311+D314+D317+D320</f>
        <v>150000</v>
      </c>
      <c r="E310" s="457">
        <f>E311+E314+E317+E320</f>
        <v>650000</v>
      </c>
      <c r="F310" s="456"/>
    </row>
    <row r="311" spans="1:6" s="234" customFormat="1" ht="25.5" hidden="1">
      <c r="A311" s="280" t="s">
        <v>553</v>
      </c>
      <c r="B311" s="287" t="s">
        <v>554</v>
      </c>
      <c r="C311" s="245"/>
      <c r="D311" s="393">
        <f>D312</f>
        <v>0</v>
      </c>
      <c r="E311" s="448">
        <f>E312</f>
        <v>0</v>
      </c>
      <c r="F311" s="456"/>
    </row>
    <row r="312" spans="1:6" s="234" customFormat="1" ht="39" hidden="1">
      <c r="A312" s="244" t="s">
        <v>555</v>
      </c>
      <c r="B312" s="275" t="s">
        <v>556</v>
      </c>
      <c r="C312" s="245"/>
      <c r="D312" s="393">
        <f>D313</f>
        <v>0</v>
      </c>
      <c r="E312" s="448">
        <f>E313</f>
        <v>0</v>
      </c>
      <c r="F312" s="456"/>
    </row>
    <row r="313" spans="1:6" s="234" customFormat="1" ht="26.25" hidden="1">
      <c r="A313" s="244" t="s">
        <v>435</v>
      </c>
      <c r="B313" s="275" t="s">
        <v>556</v>
      </c>
      <c r="C313" s="245" t="s">
        <v>261</v>
      </c>
      <c r="D313" s="393"/>
      <c r="E313" s="448"/>
      <c r="F313" s="456"/>
    </row>
    <row r="314" spans="1:6" s="234" customFormat="1" ht="51">
      <c r="A314" s="280" t="s">
        <v>557</v>
      </c>
      <c r="B314" s="287" t="s">
        <v>558</v>
      </c>
      <c r="C314" s="246"/>
      <c r="D314" s="484">
        <f>D315</f>
        <v>150000</v>
      </c>
      <c r="E314" s="450">
        <f>E315</f>
        <v>150000</v>
      </c>
      <c r="F314" s="456"/>
    </row>
    <row r="315" spans="1:6" s="234" customFormat="1" ht="39">
      <c r="A315" s="244" t="s">
        <v>555</v>
      </c>
      <c r="B315" s="275" t="s">
        <v>559</v>
      </c>
      <c r="C315" s="246"/>
      <c r="D315" s="484">
        <f>D316</f>
        <v>150000</v>
      </c>
      <c r="E315" s="450">
        <f>E316</f>
        <v>150000</v>
      </c>
      <c r="F315" s="456"/>
    </row>
    <row r="316" spans="1:5" s="234" customFormat="1" ht="24.75" customHeight="1">
      <c r="A316" s="244" t="s">
        <v>435</v>
      </c>
      <c r="B316" s="275" t="s">
        <v>559</v>
      </c>
      <c r="C316" s="245" t="s">
        <v>261</v>
      </c>
      <c r="D316" s="354">
        <v>150000</v>
      </c>
      <c r="E316" s="242">
        <v>150000</v>
      </c>
    </row>
    <row r="317" spans="1:5" s="234" customFormat="1" ht="0.75" customHeight="1" hidden="1">
      <c r="A317" s="280" t="s">
        <v>560</v>
      </c>
      <c r="B317" s="287" t="s">
        <v>561</v>
      </c>
      <c r="C317" s="245"/>
      <c r="D317" s="393">
        <f>D318</f>
        <v>0</v>
      </c>
      <c r="E317" s="448">
        <f>E318</f>
        <v>0</v>
      </c>
    </row>
    <row r="318" spans="1:5" s="234" customFormat="1" ht="39" hidden="1">
      <c r="A318" s="244" t="s">
        <v>555</v>
      </c>
      <c r="B318" s="275" t="s">
        <v>562</v>
      </c>
      <c r="C318" s="245"/>
      <c r="D318" s="393">
        <f>D319</f>
        <v>0</v>
      </c>
      <c r="E318" s="448">
        <f>E319</f>
        <v>0</v>
      </c>
    </row>
    <row r="319" spans="1:5" s="234" customFormat="1" ht="26.25" hidden="1">
      <c r="A319" s="244" t="s">
        <v>435</v>
      </c>
      <c r="B319" s="275" t="s">
        <v>562</v>
      </c>
      <c r="C319" s="245" t="s">
        <v>261</v>
      </c>
      <c r="D319" s="393"/>
      <c r="E319" s="448"/>
    </row>
    <row r="320" spans="1:5" s="234" customFormat="1" ht="25.5">
      <c r="A320" s="280" t="s">
        <v>563</v>
      </c>
      <c r="B320" s="287" t="s">
        <v>564</v>
      </c>
      <c r="C320" s="245"/>
      <c r="D320" s="393">
        <f>D321</f>
        <v>0</v>
      </c>
      <c r="E320" s="448">
        <f>E321</f>
        <v>500000</v>
      </c>
    </row>
    <row r="321" spans="1:5" s="234" customFormat="1" ht="39">
      <c r="A321" s="244" t="s">
        <v>555</v>
      </c>
      <c r="B321" s="275" t="s">
        <v>565</v>
      </c>
      <c r="C321" s="245"/>
      <c r="D321" s="393">
        <f>D322</f>
        <v>0</v>
      </c>
      <c r="E321" s="448">
        <f>E322</f>
        <v>500000</v>
      </c>
    </row>
    <row r="322" spans="1:5" s="234" customFormat="1" ht="26.25">
      <c r="A322" s="244" t="s">
        <v>435</v>
      </c>
      <c r="B322" s="275" t="s">
        <v>565</v>
      </c>
      <c r="C322" s="245" t="s">
        <v>261</v>
      </c>
      <c r="D322" s="393"/>
      <c r="E322" s="448">
        <v>500000</v>
      </c>
    </row>
    <row r="323" spans="1:5" s="234" customFormat="1" ht="45.75" customHeight="1">
      <c r="A323" s="258" t="s">
        <v>836</v>
      </c>
      <c r="B323" s="267" t="s">
        <v>837</v>
      </c>
      <c r="C323" s="229"/>
      <c r="D323" s="480">
        <f>D324+D328</f>
        <v>6340386</v>
      </c>
      <c r="E323" s="442">
        <f>E324+E328</f>
        <v>6340386</v>
      </c>
    </row>
    <row r="324" spans="1:5" s="253" customFormat="1" ht="57" customHeight="1">
      <c r="A324" s="338" t="s">
        <v>838</v>
      </c>
      <c r="B324" s="454" t="s">
        <v>839</v>
      </c>
      <c r="C324" s="257"/>
      <c r="D324" s="481">
        <f aca="true" t="shared" si="2" ref="D324:E326">D325</f>
        <v>20000</v>
      </c>
      <c r="E324" s="446">
        <f t="shared" si="2"/>
        <v>20000</v>
      </c>
    </row>
    <row r="325" spans="1:5" ht="48" customHeight="1">
      <c r="A325" s="227" t="s">
        <v>840</v>
      </c>
      <c r="B325" s="267" t="s">
        <v>841</v>
      </c>
      <c r="C325" s="241"/>
      <c r="D325" s="482">
        <f t="shared" si="2"/>
        <v>20000</v>
      </c>
      <c r="E325" s="447">
        <f t="shared" si="2"/>
        <v>20000</v>
      </c>
    </row>
    <row r="326" spans="1:5" s="234" customFormat="1" ht="19.5" customHeight="1">
      <c r="A326" s="238" t="s">
        <v>842</v>
      </c>
      <c r="B326" s="269" t="s">
        <v>843</v>
      </c>
      <c r="C326" s="241"/>
      <c r="D326" s="482">
        <f t="shared" si="2"/>
        <v>20000</v>
      </c>
      <c r="E326" s="447">
        <f t="shared" si="2"/>
        <v>20000</v>
      </c>
    </row>
    <row r="327" spans="1:5" s="234" customFormat="1" ht="19.5" customHeight="1">
      <c r="A327" s="303" t="s">
        <v>285</v>
      </c>
      <c r="B327" s="269" t="s">
        <v>843</v>
      </c>
      <c r="C327" s="241" t="s">
        <v>123</v>
      </c>
      <c r="D327" s="482">
        <v>20000</v>
      </c>
      <c r="E327" s="447">
        <v>20000</v>
      </c>
    </row>
    <row r="328" spans="1:5" s="277" customFormat="1" ht="60" customHeight="1">
      <c r="A328" s="338" t="s">
        <v>909</v>
      </c>
      <c r="B328" s="249" t="s">
        <v>845</v>
      </c>
      <c r="C328" s="257"/>
      <c r="D328" s="481">
        <f aca="true" t="shared" si="3" ref="D328:E330">D329</f>
        <v>6320386</v>
      </c>
      <c r="E328" s="446">
        <f t="shared" si="3"/>
        <v>6320386</v>
      </c>
    </row>
    <row r="329" spans="1:5" s="253" customFormat="1" ht="36" customHeight="1">
      <c r="A329" s="258" t="s">
        <v>846</v>
      </c>
      <c r="B329" s="228" t="s">
        <v>847</v>
      </c>
      <c r="C329" s="229"/>
      <c r="D329" s="484">
        <f t="shared" si="3"/>
        <v>6320386</v>
      </c>
      <c r="E329" s="450">
        <f t="shared" si="3"/>
        <v>6320386</v>
      </c>
    </row>
    <row r="330" spans="1:5" ht="29.25" customHeight="1">
      <c r="A330" s="255" t="s">
        <v>848</v>
      </c>
      <c r="B330" s="239" t="s">
        <v>849</v>
      </c>
      <c r="C330" s="241"/>
      <c r="D330" s="393">
        <f t="shared" si="3"/>
        <v>6320386</v>
      </c>
      <c r="E330" s="448">
        <f t="shared" si="3"/>
        <v>6320386</v>
      </c>
    </row>
    <row r="331" spans="1:5" s="253" customFormat="1" ht="15">
      <c r="A331" s="305" t="s">
        <v>90</v>
      </c>
      <c r="B331" s="239" t="s">
        <v>849</v>
      </c>
      <c r="C331" s="245" t="s">
        <v>97</v>
      </c>
      <c r="D331" s="354">
        <v>6320386</v>
      </c>
      <c r="E331" s="242">
        <v>6320386</v>
      </c>
    </row>
    <row r="332" spans="1:5" s="234" customFormat="1" ht="38.25">
      <c r="A332" s="283" t="s">
        <v>611</v>
      </c>
      <c r="B332" s="228" t="s">
        <v>612</v>
      </c>
      <c r="C332" s="246"/>
      <c r="D332" s="484">
        <f>D333+D337</f>
        <v>35000</v>
      </c>
      <c r="E332" s="450">
        <f>E333+E337</f>
        <v>35000</v>
      </c>
    </row>
    <row r="333" spans="1:5" s="277" customFormat="1" ht="63.75">
      <c r="A333" s="301" t="s">
        <v>613</v>
      </c>
      <c r="B333" s="249" t="s">
        <v>614</v>
      </c>
      <c r="C333" s="251"/>
      <c r="D333" s="485">
        <f aca="true" t="shared" si="4" ref="D333:E335">D334</f>
        <v>30000</v>
      </c>
      <c r="E333" s="453">
        <f t="shared" si="4"/>
        <v>30000</v>
      </c>
    </row>
    <row r="334" spans="1:5" s="234" customFormat="1" ht="25.5">
      <c r="A334" s="306" t="s">
        <v>615</v>
      </c>
      <c r="B334" s="239" t="s">
        <v>616</v>
      </c>
      <c r="C334" s="245"/>
      <c r="D334" s="393">
        <f t="shared" si="4"/>
        <v>30000</v>
      </c>
      <c r="E334" s="448">
        <f t="shared" si="4"/>
        <v>30000</v>
      </c>
    </row>
    <row r="335" spans="1:5" s="234" customFormat="1" ht="26.25">
      <c r="A335" s="243" t="s">
        <v>617</v>
      </c>
      <c r="B335" s="239" t="s">
        <v>618</v>
      </c>
      <c r="C335" s="245"/>
      <c r="D335" s="393">
        <f t="shared" si="4"/>
        <v>30000</v>
      </c>
      <c r="E335" s="448">
        <f t="shared" si="4"/>
        <v>30000</v>
      </c>
    </row>
    <row r="336" spans="1:5" s="234" customFormat="1" ht="26.25">
      <c r="A336" s="244" t="s">
        <v>435</v>
      </c>
      <c r="B336" s="239" t="s">
        <v>618</v>
      </c>
      <c r="C336" s="245" t="s">
        <v>261</v>
      </c>
      <c r="D336" s="393">
        <v>30000</v>
      </c>
      <c r="E336" s="448">
        <v>30000</v>
      </c>
    </row>
    <row r="337" spans="1:5" s="234" customFormat="1" ht="63.75">
      <c r="A337" s="259" t="s">
        <v>619</v>
      </c>
      <c r="B337" s="249" t="s">
        <v>620</v>
      </c>
      <c r="C337" s="245"/>
      <c r="D337" s="393">
        <f aca="true" t="shared" si="5" ref="D337:E339">D338</f>
        <v>5000</v>
      </c>
      <c r="E337" s="448">
        <f t="shared" si="5"/>
        <v>5000</v>
      </c>
    </row>
    <row r="338" spans="1:5" s="234" customFormat="1" ht="38.25">
      <c r="A338" s="306" t="s">
        <v>621</v>
      </c>
      <c r="B338" s="239" t="s">
        <v>622</v>
      </c>
      <c r="C338" s="245"/>
      <c r="D338" s="393">
        <f t="shared" si="5"/>
        <v>5000</v>
      </c>
      <c r="E338" s="448">
        <f t="shared" si="5"/>
        <v>5000</v>
      </c>
    </row>
    <row r="339" spans="1:5" s="234" customFormat="1" ht="26.25">
      <c r="A339" s="244" t="s">
        <v>623</v>
      </c>
      <c r="B339" s="239" t="s">
        <v>624</v>
      </c>
      <c r="C339" s="245"/>
      <c r="D339" s="393">
        <f t="shared" si="5"/>
        <v>5000</v>
      </c>
      <c r="E339" s="448">
        <f t="shared" si="5"/>
        <v>5000</v>
      </c>
    </row>
    <row r="340" spans="1:5" s="234" customFormat="1" ht="26.25">
      <c r="A340" s="244" t="s">
        <v>435</v>
      </c>
      <c r="B340" s="239" t="s">
        <v>624</v>
      </c>
      <c r="C340" s="245" t="s">
        <v>261</v>
      </c>
      <c r="D340" s="393">
        <v>5000</v>
      </c>
      <c r="E340" s="448">
        <v>5000</v>
      </c>
    </row>
    <row r="341" spans="1:5" s="234" customFormat="1" ht="46.5" customHeight="1">
      <c r="A341" s="283" t="s">
        <v>648</v>
      </c>
      <c r="B341" s="287" t="s">
        <v>649</v>
      </c>
      <c r="C341" s="246"/>
      <c r="D341" s="484">
        <f>D342</f>
        <v>2226921</v>
      </c>
      <c r="E341" s="450">
        <f>E342</f>
        <v>2576921</v>
      </c>
    </row>
    <row r="342" spans="1:5" s="277" customFormat="1" ht="58.5" customHeight="1">
      <c r="A342" s="311" t="s">
        <v>650</v>
      </c>
      <c r="B342" s="290" t="s">
        <v>651</v>
      </c>
      <c r="C342" s="251"/>
      <c r="D342" s="485">
        <f>D350+D343</f>
        <v>2226921</v>
      </c>
      <c r="E342" s="453">
        <f>E350+E343</f>
        <v>2576921</v>
      </c>
    </row>
    <row r="343" spans="1:5" s="234" customFormat="1" ht="25.5" hidden="1">
      <c r="A343" s="280" t="s">
        <v>652</v>
      </c>
      <c r="B343" s="287" t="s">
        <v>653</v>
      </c>
      <c r="C343" s="251"/>
      <c r="D343" s="485">
        <f>D344+D346+D348</f>
        <v>0</v>
      </c>
      <c r="E343" s="453">
        <f>E344+E346+E348</f>
        <v>0</v>
      </c>
    </row>
    <row r="344" spans="1:5" s="234" customFormat="1" ht="45" hidden="1">
      <c r="A344" s="312" t="s">
        <v>654</v>
      </c>
      <c r="B344" s="239" t="s">
        <v>655</v>
      </c>
      <c r="C344" s="251"/>
      <c r="D344" s="485">
        <f>D345</f>
        <v>0</v>
      </c>
      <c r="E344" s="453">
        <f>E345</f>
        <v>0</v>
      </c>
    </row>
    <row r="345" spans="1:5" s="234" customFormat="1" ht="15" hidden="1">
      <c r="A345" s="313" t="s">
        <v>90</v>
      </c>
      <c r="B345" s="239" t="s">
        <v>655</v>
      </c>
      <c r="C345" s="251" t="s">
        <v>97</v>
      </c>
      <c r="D345" s="485"/>
      <c r="E345" s="453"/>
    </row>
    <row r="346" spans="1:5" s="234" customFormat="1" ht="30" hidden="1">
      <c r="A346" s="312" t="s">
        <v>656</v>
      </c>
      <c r="B346" s="239" t="s">
        <v>657</v>
      </c>
      <c r="C346" s="251"/>
      <c r="D346" s="485">
        <f>D347</f>
        <v>0</v>
      </c>
      <c r="E346" s="453">
        <f>E347</f>
        <v>0</v>
      </c>
    </row>
    <row r="347" spans="1:5" s="234" customFormat="1" ht="15" hidden="1">
      <c r="A347" s="313" t="s">
        <v>90</v>
      </c>
      <c r="B347" s="239" t="s">
        <v>657</v>
      </c>
      <c r="C347" s="251" t="s">
        <v>97</v>
      </c>
      <c r="D347" s="485"/>
      <c r="E347" s="453"/>
    </row>
    <row r="348" spans="1:5" s="234" customFormat="1" ht="30" hidden="1">
      <c r="A348" s="312" t="s">
        <v>658</v>
      </c>
      <c r="B348" s="239" t="s">
        <v>659</v>
      </c>
      <c r="C348" s="251"/>
      <c r="D348" s="485">
        <f>D349</f>
        <v>0</v>
      </c>
      <c r="E348" s="453">
        <f>E349</f>
        <v>0</v>
      </c>
    </row>
    <row r="349" spans="1:5" s="234" customFormat="1" ht="15" hidden="1">
      <c r="A349" s="313" t="s">
        <v>90</v>
      </c>
      <c r="B349" s="239" t="s">
        <v>659</v>
      </c>
      <c r="C349" s="251" t="s">
        <v>97</v>
      </c>
      <c r="D349" s="485"/>
      <c r="E349" s="453"/>
    </row>
    <row r="350" spans="1:5" s="234" customFormat="1" ht="22.5" customHeight="1">
      <c r="A350" s="314" t="s">
        <v>660</v>
      </c>
      <c r="B350" s="287" t="s">
        <v>661</v>
      </c>
      <c r="C350" s="246"/>
      <c r="D350" s="484">
        <f>D355+D353+D351</f>
        <v>2226921</v>
      </c>
      <c r="E350" s="450">
        <f>E355+E353+E351</f>
        <v>2576921</v>
      </c>
    </row>
    <row r="351" spans="1:5" s="234" customFormat="1" ht="39" hidden="1">
      <c r="A351" s="255" t="s">
        <v>654</v>
      </c>
      <c r="B351" s="275" t="s">
        <v>662</v>
      </c>
      <c r="C351" s="245"/>
      <c r="D351" s="393">
        <f>D352</f>
        <v>0</v>
      </c>
      <c r="E351" s="448">
        <f>E352</f>
        <v>0</v>
      </c>
    </row>
    <row r="352" spans="1:5" s="234" customFormat="1" ht="15" hidden="1">
      <c r="A352" s="313" t="s">
        <v>90</v>
      </c>
      <c r="B352" s="275" t="s">
        <v>662</v>
      </c>
      <c r="C352" s="245" t="s">
        <v>97</v>
      </c>
      <c r="D352" s="393"/>
      <c r="E352" s="448"/>
    </row>
    <row r="353" spans="1:5" s="234" customFormat="1" ht="26.25" hidden="1">
      <c r="A353" s="255" t="s">
        <v>656</v>
      </c>
      <c r="B353" s="275" t="s">
        <v>663</v>
      </c>
      <c r="C353" s="245"/>
      <c r="D353" s="393">
        <f>D354</f>
        <v>0</v>
      </c>
      <c r="E353" s="448">
        <f>E354</f>
        <v>0</v>
      </c>
    </row>
    <row r="354" spans="1:5" s="234" customFormat="1" ht="15" hidden="1">
      <c r="A354" s="305" t="s">
        <v>90</v>
      </c>
      <c r="B354" s="275" t="s">
        <v>663</v>
      </c>
      <c r="C354" s="245" t="s">
        <v>97</v>
      </c>
      <c r="D354" s="393"/>
      <c r="E354" s="448"/>
    </row>
    <row r="355" spans="1:5" s="234" customFormat="1" ht="26.25">
      <c r="A355" s="255" t="s">
        <v>658</v>
      </c>
      <c r="B355" s="275" t="s">
        <v>664</v>
      </c>
      <c r="C355" s="245"/>
      <c r="D355" s="393">
        <f>D356</f>
        <v>2226921</v>
      </c>
      <c r="E355" s="448">
        <f>E356</f>
        <v>2576921</v>
      </c>
    </row>
    <row r="356" spans="1:5" s="234" customFormat="1" ht="15">
      <c r="A356" s="305" t="s">
        <v>90</v>
      </c>
      <c r="B356" s="275" t="s">
        <v>664</v>
      </c>
      <c r="C356" s="245" t="s">
        <v>97</v>
      </c>
      <c r="D356" s="354">
        <f>1238490+1289260+49171-350000</f>
        <v>2226921</v>
      </c>
      <c r="E356" s="242">
        <f>1500000+1076921</f>
        <v>2576921</v>
      </c>
    </row>
    <row r="357" spans="1:5" s="234" customFormat="1" ht="42" customHeight="1">
      <c r="A357" s="281" t="s">
        <v>715</v>
      </c>
      <c r="B357" s="228" t="s">
        <v>716</v>
      </c>
      <c r="C357" s="246"/>
      <c r="D357" s="484">
        <f aca="true" t="shared" si="6" ref="D357:E360">D358</f>
        <v>10000</v>
      </c>
      <c r="E357" s="450">
        <f t="shared" si="6"/>
        <v>10000</v>
      </c>
    </row>
    <row r="358" spans="1:5" s="234" customFormat="1" ht="47.25" customHeight="1">
      <c r="A358" s="263" t="s">
        <v>910</v>
      </c>
      <c r="B358" s="239" t="s">
        <v>718</v>
      </c>
      <c r="C358" s="245"/>
      <c r="D358" s="393">
        <f t="shared" si="6"/>
        <v>10000</v>
      </c>
      <c r="E358" s="448">
        <f t="shared" si="6"/>
        <v>10000</v>
      </c>
    </row>
    <row r="359" spans="1:5" s="234" customFormat="1" ht="25.5">
      <c r="A359" s="317" t="s">
        <v>719</v>
      </c>
      <c r="B359" s="239" t="s">
        <v>720</v>
      </c>
      <c r="C359" s="246"/>
      <c r="D359" s="393">
        <f t="shared" si="6"/>
        <v>10000</v>
      </c>
      <c r="E359" s="448">
        <f t="shared" si="6"/>
        <v>10000</v>
      </c>
    </row>
    <row r="360" spans="1:5" s="234" customFormat="1" ht="15">
      <c r="A360" s="318" t="s">
        <v>721</v>
      </c>
      <c r="B360" s="239" t="s">
        <v>722</v>
      </c>
      <c r="C360" s="245"/>
      <c r="D360" s="393">
        <f t="shared" si="6"/>
        <v>10000</v>
      </c>
      <c r="E360" s="448">
        <f t="shared" si="6"/>
        <v>10000</v>
      </c>
    </row>
    <row r="361" spans="1:5" s="234" customFormat="1" ht="24.75">
      <c r="A361" s="319" t="s">
        <v>435</v>
      </c>
      <c r="B361" s="239" t="s">
        <v>722</v>
      </c>
      <c r="C361" s="241" t="s">
        <v>261</v>
      </c>
      <c r="D361" s="393">
        <v>10000</v>
      </c>
      <c r="E361" s="448">
        <v>10000</v>
      </c>
    </row>
    <row r="362" spans="1:5" s="234" customFormat="1" ht="47.25" customHeight="1">
      <c r="A362" s="286" t="s">
        <v>511</v>
      </c>
      <c r="B362" s="287" t="s">
        <v>512</v>
      </c>
      <c r="C362" s="241"/>
      <c r="D362" s="354">
        <f>D363+D367</f>
        <v>115000</v>
      </c>
      <c r="E362" s="242">
        <f>E363+E367</f>
        <v>115000</v>
      </c>
    </row>
    <row r="363" spans="1:5" s="234" customFormat="1" ht="45" customHeight="1">
      <c r="A363" s="288" t="s">
        <v>513</v>
      </c>
      <c r="B363" s="275" t="s">
        <v>514</v>
      </c>
      <c r="C363" s="241"/>
      <c r="D363" s="354">
        <f aca="true" t="shared" si="7" ref="D363:E365">D364</f>
        <v>15000</v>
      </c>
      <c r="E363" s="242">
        <f t="shared" si="7"/>
        <v>15000</v>
      </c>
    </row>
    <row r="364" spans="1:5" s="234" customFormat="1" ht="25.5">
      <c r="A364" s="280" t="s">
        <v>515</v>
      </c>
      <c r="B364" s="287" t="s">
        <v>516</v>
      </c>
      <c r="C364" s="229"/>
      <c r="D364" s="353">
        <f t="shared" si="7"/>
        <v>15000</v>
      </c>
      <c r="E364" s="230">
        <f t="shared" si="7"/>
        <v>15000</v>
      </c>
    </row>
    <row r="365" spans="1:5" s="234" customFormat="1" ht="26.25">
      <c r="A365" s="244" t="s">
        <v>517</v>
      </c>
      <c r="B365" s="275" t="s">
        <v>518</v>
      </c>
      <c r="C365" s="229"/>
      <c r="D365" s="353">
        <f t="shared" si="7"/>
        <v>15000</v>
      </c>
      <c r="E365" s="230">
        <f t="shared" si="7"/>
        <v>15000</v>
      </c>
    </row>
    <row r="366" spans="1:5" s="234" customFormat="1" ht="26.25">
      <c r="A366" s="244" t="s">
        <v>435</v>
      </c>
      <c r="B366" s="275" t="s">
        <v>516</v>
      </c>
      <c r="C366" s="241" t="s">
        <v>261</v>
      </c>
      <c r="D366" s="354">
        <v>15000</v>
      </c>
      <c r="E366" s="242">
        <v>15000</v>
      </c>
    </row>
    <row r="367" spans="1:5" s="234" customFormat="1" ht="57.75" customHeight="1">
      <c r="A367" s="288" t="s">
        <v>519</v>
      </c>
      <c r="B367" s="275" t="s">
        <v>520</v>
      </c>
      <c r="C367" s="241"/>
      <c r="D367" s="354">
        <f aca="true" t="shared" si="8" ref="D367:E369">D368</f>
        <v>100000</v>
      </c>
      <c r="E367" s="242">
        <f t="shared" si="8"/>
        <v>100000</v>
      </c>
    </row>
    <row r="368" spans="1:5" s="234" customFormat="1" ht="15">
      <c r="A368" s="280" t="s">
        <v>521</v>
      </c>
      <c r="B368" s="275" t="s">
        <v>522</v>
      </c>
      <c r="C368" s="241"/>
      <c r="D368" s="354">
        <f t="shared" si="8"/>
        <v>100000</v>
      </c>
      <c r="E368" s="242">
        <f t="shared" si="8"/>
        <v>100000</v>
      </c>
    </row>
    <row r="369" spans="1:5" s="234" customFormat="1" ht="15">
      <c r="A369" s="278" t="s">
        <v>333</v>
      </c>
      <c r="B369" s="275" t="s">
        <v>523</v>
      </c>
      <c r="C369" s="241"/>
      <c r="D369" s="354">
        <f t="shared" si="8"/>
        <v>100000</v>
      </c>
      <c r="E369" s="242">
        <f t="shared" si="8"/>
        <v>100000</v>
      </c>
    </row>
    <row r="370" spans="1:5" s="234" customFormat="1" ht="26.25">
      <c r="A370" s="244" t="s">
        <v>435</v>
      </c>
      <c r="B370" s="275" t="s">
        <v>522</v>
      </c>
      <c r="C370" s="241" t="s">
        <v>261</v>
      </c>
      <c r="D370" s="354">
        <v>100000</v>
      </c>
      <c r="E370" s="242">
        <v>100000</v>
      </c>
    </row>
    <row r="371" spans="1:5" s="234" customFormat="1" ht="47.25" customHeight="1">
      <c r="A371" s="236" t="s">
        <v>524</v>
      </c>
      <c r="B371" s="287" t="s">
        <v>525</v>
      </c>
      <c r="C371" s="289"/>
      <c r="D371" s="484">
        <f>D372</f>
        <v>1314862</v>
      </c>
      <c r="E371" s="450">
        <f>E372</f>
        <v>1314862</v>
      </c>
    </row>
    <row r="372" spans="1:5" s="277" customFormat="1" ht="63.75" customHeight="1">
      <c r="A372" s="248" t="s">
        <v>911</v>
      </c>
      <c r="B372" s="290" t="s">
        <v>527</v>
      </c>
      <c r="C372" s="291"/>
      <c r="D372" s="485">
        <f>D374</f>
        <v>1314862</v>
      </c>
      <c r="E372" s="453">
        <f>E374</f>
        <v>1314862</v>
      </c>
    </row>
    <row r="373" spans="1:5" s="277" customFormat="1" ht="72.75" customHeight="1">
      <c r="A373" s="357" t="s">
        <v>528</v>
      </c>
      <c r="B373" s="287" t="s">
        <v>529</v>
      </c>
      <c r="C373" s="289"/>
      <c r="D373" s="484">
        <f>D374</f>
        <v>1314862</v>
      </c>
      <c r="E373" s="450">
        <f>E374</f>
        <v>1314862</v>
      </c>
    </row>
    <row r="374" spans="1:5" s="253" customFormat="1" ht="72" customHeight="1">
      <c r="A374" s="243" t="s">
        <v>530</v>
      </c>
      <c r="B374" s="275" t="s">
        <v>531</v>
      </c>
      <c r="C374" s="293"/>
      <c r="D374" s="393">
        <f>D375+D376</f>
        <v>1314862</v>
      </c>
      <c r="E374" s="448">
        <f>E375+E376</f>
        <v>1314862</v>
      </c>
    </row>
    <row r="375" spans="1:5" s="234" customFormat="1" ht="42.75" customHeight="1">
      <c r="A375" s="244" t="s">
        <v>311</v>
      </c>
      <c r="B375" s="275" t="s">
        <v>531</v>
      </c>
      <c r="C375" s="293" t="s">
        <v>75</v>
      </c>
      <c r="D375" s="354">
        <f>657600+198589</f>
        <v>856189</v>
      </c>
      <c r="E375" s="242">
        <f>657600+198589</f>
        <v>856189</v>
      </c>
    </row>
    <row r="376" spans="1:5" s="234" customFormat="1" ht="26.25">
      <c r="A376" s="244" t="s">
        <v>435</v>
      </c>
      <c r="B376" s="275" t="s">
        <v>531</v>
      </c>
      <c r="C376" s="293" t="s">
        <v>261</v>
      </c>
      <c r="D376" s="354">
        <f>611564-152891</f>
        <v>458673</v>
      </c>
      <c r="E376" s="242">
        <f>611564-152891</f>
        <v>458673</v>
      </c>
    </row>
    <row r="377" spans="1:5" s="234" customFormat="1" ht="15.75">
      <c r="A377" s="236" t="s">
        <v>415</v>
      </c>
      <c r="B377" s="237" t="s">
        <v>416</v>
      </c>
      <c r="C377" s="229"/>
      <c r="D377" s="480">
        <f aca="true" t="shared" si="9" ref="D377:E379">D378</f>
        <v>1448500</v>
      </c>
      <c r="E377" s="442">
        <f t="shared" si="9"/>
        <v>1448500</v>
      </c>
    </row>
    <row r="378" spans="1:5" s="277" customFormat="1" ht="15.75">
      <c r="A378" s="261" t="s">
        <v>417</v>
      </c>
      <c r="B378" s="250" t="s">
        <v>418</v>
      </c>
      <c r="C378" s="257"/>
      <c r="D378" s="481">
        <f t="shared" si="9"/>
        <v>1448500</v>
      </c>
      <c r="E378" s="446">
        <f t="shared" si="9"/>
        <v>1448500</v>
      </c>
    </row>
    <row r="379" spans="1:5" s="234" customFormat="1" ht="26.25">
      <c r="A379" s="243" t="s">
        <v>314</v>
      </c>
      <c r="B379" s="240" t="s">
        <v>419</v>
      </c>
      <c r="C379" s="241"/>
      <c r="D379" s="482">
        <f t="shared" si="9"/>
        <v>1448500</v>
      </c>
      <c r="E379" s="447">
        <f t="shared" si="9"/>
        <v>1448500</v>
      </c>
    </row>
    <row r="380" spans="1:5" s="234" customFormat="1" ht="39">
      <c r="A380" s="244" t="s">
        <v>311</v>
      </c>
      <c r="B380" s="240" t="s">
        <v>419</v>
      </c>
      <c r="C380" s="245" t="s">
        <v>75</v>
      </c>
      <c r="D380" s="393">
        <f>1148500+300000</f>
        <v>1448500</v>
      </c>
      <c r="E380" s="448">
        <f>1148500+300000</f>
        <v>1448500</v>
      </c>
    </row>
    <row r="381" spans="1:5" s="234" customFormat="1" ht="15" customHeight="1">
      <c r="A381" s="236" t="s">
        <v>455</v>
      </c>
      <c r="B381" s="228" t="s">
        <v>456</v>
      </c>
      <c r="C381" s="229"/>
      <c r="D381" s="484">
        <f>D382</f>
        <v>15909800</v>
      </c>
      <c r="E381" s="450">
        <f>E382</f>
        <v>15909800</v>
      </c>
    </row>
    <row r="382" spans="1:5" s="277" customFormat="1" ht="23.25" customHeight="1">
      <c r="A382" s="256" t="s">
        <v>457</v>
      </c>
      <c r="B382" s="249" t="s">
        <v>458</v>
      </c>
      <c r="C382" s="257"/>
      <c r="D382" s="485">
        <f>D383</f>
        <v>15909800</v>
      </c>
      <c r="E382" s="453">
        <f>E383</f>
        <v>15909800</v>
      </c>
    </row>
    <row r="383" spans="1:5" s="234" customFormat="1" ht="31.5" customHeight="1">
      <c r="A383" s="243" t="s">
        <v>314</v>
      </c>
      <c r="B383" s="239" t="s">
        <v>459</v>
      </c>
      <c r="C383" s="241"/>
      <c r="D383" s="393">
        <f>D384+D385+D386</f>
        <v>15909800</v>
      </c>
      <c r="E383" s="448">
        <f>E384+E385+E386</f>
        <v>15909800</v>
      </c>
    </row>
    <row r="384" spans="1:5" s="234" customFormat="1" ht="39">
      <c r="A384" s="244" t="s">
        <v>311</v>
      </c>
      <c r="B384" s="239" t="s">
        <v>459</v>
      </c>
      <c r="C384" s="245" t="s">
        <v>75</v>
      </c>
      <c r="D384" s="354">
        <f>10754400+3246700+2000</f>
        <v>14003100</v>
      </c>
      <c r="E384" s="242">
        <f>10754400+3246700+2000</f>
        <v>14003100</v>
      </c>
    </row>
    <row r="385" spans="1:5" s="234" customFormat="1" ht="26.25">
      <c r="A385" s="244" t="s">
        <v>435</v>
      </c>
      <c r="B385" s="239" t="s">
        <v>459</v>
      </c>
      <c r="C385" s="245" t="s">
        <v>261</v>
      </c>
      <c r="D385" s="356">
        <f>330000+7000+967400+200000+25000</f>
        <v>1529400</v>
      </c>
      <c r="E385" s="262">
        <f>330000+7000+967400+200000+25000</f>
        <v>1529400</v>
      </c>
    </row>
    <row r="386" spans="1:5" s="234" customFormat="1" ht="15">
      <c r="A386" s="247" t="s">
        <v>76</v>
      </c>
      <c r="B386" s="239" t="s">
        <v>459</v>
      </c>
      <c r="C386" s="245" t="s">
        <v>73</v>
      </c>
      <c r="D386" s="354">
        <f>151300+6000+50000+170000</f>
        <v>377300</v>
      </c>
      <c r="E386" s="242">
        <f>151300+6000+50000+170000</f>
        <v>377300</v>
      </c>
    </row>
    <row r="387" spans="1:5" s="234" customFormat="1" ht="25.5">
      <c r="A387" s="236" t="s">
        <v>469</v>
      </c>
      <c r="B387" s="267" t="s">
        <v>470</v>
      </c>
      <c r="C387" s="246"/>
      <c r="D387" s="484">
        <f>D388</f>
        <v>454000</v>
      </c>
      <c r="E387" s="450">
        <f>E388</f>
        <v>454000</v>
      </c>
    </row>
    <row r="388" spans="1:5" s="253" customFormat="1" ht="23.25" customHeight="1">
      <c r="A388" s="248" t="s">
        <v>471</v>
      </c>
      <c r="B388" s="454" t="s">
        <v>472</v>
      </c>
      <c r="C388" s="251"/>
      <c r="D388" s="485">
        <f>D389</f>
        <v>454000</v>
      </c>
      <c r="E388" s="453">
        <f>E389</f>
        <v>454000</v>
      </c>
    </row>
    <row r="389" spans="1:5" s="234" customFormat="1" ht="26.25">
      <c r="A389" s="243" t="s">
        <v>314</v>
      </c>
      <c r="B389" s="269" t="s">
        <v>473</v>
      </c>
      <c r="C389" s="241"/>
      <c r="D389" s="393">
        <f>D390+D391+D392</f>
        <v>454000</v>
      </c>
      <c r="E389" s="448">
        <f>E390+E391+E392</f>
        <v>454000</v>
      </c>
    </row>
    <row r="390" spans="1:5" s="234" customFormat="1" ht="38.25" customHeight="1">
      <c r="A390" s="244" t="s">
        <v>311</v>
      </c>
      <c r="B390" s="269" t="s">
        <v>473</v>
      </c>
      <c r="C390" s="245" t="s">
        <v>75</v>
      </c>
      <c r="D390" s="393">
        <f>340000+102000</f>
        <v>442000</v>
      </c>
      <c r="E390" s="448">
        <f>340000+102000</f>
        <v>442000</v>
      </c>
    </row>
    <row r="391" spans="1:5" s="234" customFormat="1" ht="15" hidden="1">
      <c r="A391" s="244" t="s">
        <v>310</v>
      </c>
      <c r="B391" s="269" t="s">
        <v>473</v>
      </c>
      <c r="C391" s="245" t="s">
        <v>261</v>
      </c>
      <c r="D391" s="393"/>
      <c r="E391" s="448"/>
    </row>
    <row r="392" spans="1:5" s="234" customFormat="1" ht="15">
      <c r="A392" s="247" t="s">
        <v>76</v>
      </c>
      <c r="B392" s="269" t="s">
        <v>473</v>
      </c>
      <c r="C392" s="245" t="s">
        <v>73</v>
      </c>
      <c r="D392" s="393">
        <f>2000+10000</f>
        <v>12000</v>
      </c>
      <c r="E392" s="448">
        <f>2000+10000</f>
        <v>12000</v>
      </c>
    </row>
    <row r="393" spans="1:5" ht="28.5" customHeight="1">
      <c r="A393" s="236" t="s">
        <v>420</v>
      </c>
      <c r="B393" s="237" t="s">
        <v>421</v>
      </c>
      <c r="C393" s="229"/>
      <c r="D393" s="484">
        <f>D394+D397</f>
        <v>1588000</v>
      </c>
      <c r="E393" s="450">
        <f>E394+E397</f>
        <v>1588000</v>
      </c>
    </row>
    <row r="394" spans="1:5" s="253" customFormat="1" ht="19.5" customHeight="1">
      <c r="A394" s="261" t="s">
        <v>422</v>
      </c>
      <c r="B394" s="250" t="s">
        <v>423</v>
      </c>
      <c r="C394" s="257"/>
      <c r="D394" s="485">
        <f>D395</f>
        <v>839000</v>
      </c>
      <c r="E394" s="453">
        <f>E395</f>
        <v>839000</v>
      </c>
    </row>
    <row r="395" spans="1:5" ht="30.75" customHeight="1">
      <c r="A395" s="243" t="s">
        <v>314</v>
      </c>
      <c r="B395" s="240" t="s">
        <v>424</v>
      </c>
      <c r="C395" s="245"/>
      <c r="D395" s="393">
        <f>D396</f>
        <v>839000</v>
      </c>
      <c r="E395" s="448">
        <f>E396</f>
        <v>839000</v>
      </c>
    </row>
    <row r="396" spans="1:5" ht="39.75" customHeight="1">
      <c r="A396" s="244" t="s">
        <v>311</v>
      </c>
      <c r="B396" s="240" t="s">
        <v>424</v>
      </c>
      <c r="C396" s="245" t="s">
        <v>75</v>
      </c>
      <c r="D396" s="393">
        <f>644000+195000</f>
        <v>839000</v>
      </c>
      <c r="E396" s="448">
        <f>644000+195000</f>
        <v>839000</v>
      </c>
    </row>
    <row r="397" spans="1:5" s="253" customFormat="1" ht="15.75" customHeight="1">
      <c r="A397" s="261" t="s">
        <v>425</v>
      </c>
      <c r="B397" s="250" t="s">
        <v>426</v>
      </c>
      <c r="C397" s="251"/>
      <c r="D397" s="485">
        <f>D398</f>
        <v>749000</v>
      </c>
      <c r="E397" s="453">
        <f>E398</f>
        <v>749000</v>
      </c>
    </row>
    <row r="398" spans="1:5" s="234" customFormat="1" ht="28.5" customHeight="1">
      <c r="A398" s="243" t="s">
        <v>314</v>
      </c>
      <c r="B398" s="240" t="s">
        <v>427</v>
      </c>
      <c r="C398" s="245"/>
      <c r="D398" s="393">
        <f>D399+D400+D401</f>
        <v>749000</v>
      </c>
      <c r="E398" s="448">
        <f>E399+E400+E401</f>
        <v>749000</v>
      </c>
    </row>
    <row r="399" spans="1:5" s="234" customFormat="1" ht="42.75" customHeight="1">
      <c r="A399" s="244" t="s">
        <v>311</v>
      </c>
      <c r="B399" s="240" t="s">
        <v>427</v>
      </c>
      <c r="C399" s="245" t="s">
        <v>75</v>
      </c>
      <c r="D399" s="354">
        <f>560000+167000</f>
        <v>727000</v>
      </c>
      <c r="E399" s="242">
        <f>560000+167000</f>
        <v>727000</v>
      </c>
    </row>
    <row r="400" spans="1:5" s="234" customFormat="1" ht="0.75" customHeight="1" hidden="1">
      <c r="A400" s="244" t="s">
        <v>310</v>
      </c>
      <c r="B400" s="240" t="s">
        <v>427</v>
      </c>
      <c r="C400" s="245" t="s">
        <v>261</v>
      </c>
      <c r="D400" s="354"/>
      <c r="E400" s="242"/>
    </row>
    <row r="401" spans="1:5" s="234" customFormat="1" ht="15">
      <c r="A401" s="247" t="s">
        <v>76</v>
      </c>
      <c r="B401" s="240" t="s">
        <v>427</v>
      </c>
      <c r="C401" s="245" t="s">
        <v>73</v>
      </c>
      <c r="D401" s="393">
        <f>2000+20000</f>
        <v>22000</v>
      </c>
      <c r="E401" s="448">
        <f>2000+20000</f>
        <v>22000</v>
      </c>
    </row>
    <row r="402" spans="1:5" s="234" customFormat="1" ht="26.25" customHeight="1">
      <c r="A402" s="236" t="s">
        <v>96</v>
      </c>
      <c r="B402" s="237" t="s">
        <v>532</v>
      </c>
      <c r="C402" s="289"/>
      <c r="D402" s="484">
        <f>D403</f>
        <v>110000</v>
      </c>
      <c r="E402" s="450">
        <f>E403</f>
        <v>110000</v>
      </c>
    </row>
    <row r="403" spans="1:5" s="277" customFormat="1" ht="17.25" customHeight="1">
      <c r="A403" s="248" t="s">
        <v>533</v>
      </c>
      <c r="B403" s="250" t="s">
        <v>534</v>
      </c>
      <c r="C403" s="291"/>
      <c r="D403" s="485">
        <f>D404</f>
        <v>110000</v>
      </c>
      <c r="E403" s="453">
        <f>E404</f>
        <v>110000</v>
      </c>
    </row>
    <row r="404" spans="1:5" s="234" customFormat="1" ht="15">
      <c r="A404" s="238" t="s">
        <v>333</v>
      </c>
      <c r="B404" s="240" t="s">
        <v>535</v>
      </c>
      <c r="C404" s="293"/>
      <c r="D404" s="393">
        <f>D405+D406</f>
        <v>110000</v>
      </c>
      <c r="E404" s="448">
        <f>E405+E406</f>
        <v>110000</v>
      </c>
    </row>
    <row r="405" spans="1:5" ht="15">
      <c r="A405" s="244" t="s">
        <v>310</v>
      </c>
      <c r="B405" s="240" t="s">
        <v>535</v>
      </c>
      <c r="C405" s="293" t="s">
        <v>261</v>
      </c>
      <c r="D405" s="354">
        <f>8000+50000</f>
        <v>58000</v>
      </c>
      <c r="E405" s="242">
        <f>8000+50000</f>
        <v>58000</v>
      </c>
    </row>
    <row r="406" spans="1:5" ht="15">
      <c r="A406" s="247" t="s">
        <v>76</v>
      </c>
      <c r="B406" s="240" t="s">
        <v>535</v>
      </c>
      <c r="C406" s="293" t="s">
        <v>73</v>
      </c>
      <c r="D406" s="354">
        <f>52000</f>
        <v>52000</v>
      </c>
      <c r="E406" s="242">
        <f>52000</f>
        <v>52000</v>
      </c>
    </row>
    <row r="407" spans="1:7" ht="18.75" customHeight="1">
      <c r="A407" s="233" t="s">
        <v>323</v>
      </c>
      <c r="B407" s="267" t="s">
        <v>460</v>
      </c>
      <c r="C407" s="246"/>
      <c r="D407" s="480">
        <f>D408+D412</f>
        <v>7281649</v>
      </c>
      <c r="E407" s="442">
        <f>E408+E412</f>
        <v>7281649</v>
      </c>
      <c r="F407" s="459"/>
      <c r="G407" s="459"/>
    </row>
    <row r="408" spans="1:6" s="277" customFormat="1" ht="30" customHeight="1">
      <c r="A408" s="259" t="s">
        <v>461</v>
      </c>
      <c r="B408" s="249" t="s">
        <v>462</v>
      </c>
      <c r="C408" s="257"/>
      <c r="D408" s="481">
        <f>D409</f>
        <v>237000</v>
      </c>
      <c r="E408" s="446">
        <f>E409</f>
        <v>237000</v>
      </c>
      <c r="F408" s="451"/>
    </row>
    <row r="409" spans="1:6" s="234" customFormat="1" ht="26.25">
      <c r="A409" s="243" t="s">
        <v>325</v>
      </c>
      <c r="B409" s="239" t="s">
        <v>463</v>
      </c>
      <c r="C409" s="241"/>
      <c r="D409" s="393">
        <f>D410+D411</f>
        <v>237000</v>
      </c>
      <c r="E409" s="448">
        <f>E410+E411</f>
        <v>237000</v>
      </c>
      <c r="F409" s="444"/>
    </row>
    <row r="410" spans="1:6" s="234" customFormat="1" ht="39">
      <c r="A410" s="244" t="s">
        <v>311</v>
      </c>
      <c r="B410" s="239" t="s">
        <v>463</v>
      </c>
      <c r="C410" s="245" t="s">
        <v>75</v>
      </c>
      <c r="D410" s="393">
        <f>182000+55000</f>
        <v>237000</v>
      </c>
      <c r="E410" s="448">
        <f>182000+55000</f>
        <v>237000</v>
      </c>
      <c r="F410" s="444"/>
    </row>
    <row r="411" spans="1:6" s="234" customFormat="1" ht="15" hidden="1">
      <c r="A411" s="244" t="s">
        <v>310</v>
      </c>
      <c r="B411" s="239" t="s">
        <v>464</v>
      </c>
      <c r="C411" s="245" t="s">
        <v>261</v>
      </c>
      <c r="D411" s="393"/>
      <c r="E411" s="448"/>
      <c r="F411" s="444"/>
    </row>
    <row r="412" spans="1:6" s="234" customFormat="1" ht="26.25" customHeight="1">
      <c r="A412" s="248" t="s">
        <v>324</v>
      </c>
      <c r="B412" s="249" t="s">
        <v>465</v>
      </c>
      <c r="C412" s="245"/>
      <c r="D412" s="393">
        <f>D413+D415+D417+D419+D421+D425+D427</f>
        <v>7044649</v>
      </c>
      <c r="E412" s="448">
        <f>E413+E415+E417+E419+E421+E425+E427</f>
        <v>7044649</v>
      </c>
      <c r="F412" s="444"/>
    </row>
    <row r="413" spans="1:6" s="234" customFormat="1" ht="26.25" customHeight="1">
      <c r="A413" s="247" t="s">
        <v>796</v>
      </c>
      <c r="B413" s="239" t="s">
        <v>797</v>
      </c>
      <c r="C413" s="241"/>
      <c r="D413" s="393">
        <f>D414</f>
        <v>31949</v>
      </c>
      <c r="E413" s="448">
        <f>E414</f>
        <v>31949</v>
      </c>
      <c r="F413" s="444"/>
    </row>
    <row r="414" spans="1:6" s="234" customFormat="1" ht="26.25" customHeight="1">
      <c r="A414" s="244" t="s">
        <v>435</v>
      </c>
      <c r="B414" s="239" t="s">
        <v>797</v>
      </c>
      <c r="C414" s="245" t="s">
        <v>261</v>
      </c>
      <c r="D414" s="354">
        <v>31949</v>
      </c>
      <c r="E414" s="242">
        <v>31949</v>
      </c>
      <c r="F414" s="444"/>
    </row>
    <row r="415" spans="1:6" s="234" customFormat="1" ht="26.25" customHeight="1">
      <c r="A415" s="247" t="s">
        <v>798</v>
      </c>
      <c r="B415" s="239" t="s">
        <v>799</v>
      </c>
      <c r="C415" s="241"/>
      <c r="D415" s="393">
        <f>D416</f>
        <v>23700</v>
      </c>
      <c r="E415" s="448">
        <f>E416</f>
        <v>23700</v>
      </c>
      <c r="F415" s="444"/>
    </row>
    <row r="416" spans="1:6" s="234" customFormat="1" ht="26.25" customHeight="1">
      <c r="A416" s="244" t="s">
        <v>435</v>
      </c>
      <c r="B416" s="239" t="s">
        <v>799</v>
      </c>
      <c r="C416" s="245" t="s">
        <v>75</v>
      </c>
      <c r="D416" s="393">
        <v>23700</v>
      </c>
      <c r="E416" s="448">
        <v>23700</v>
      </c>
      <c r="F416" s="444"/>
    </row>
    <row r="417" spans="1:6" s="234" customFormat="1" ht="0.75" customHeight="1" hidden="1">
      <c r="A417" s="265" t="s">
        <v>327</v>
      </c>
      <c r="B417" s="239" t="s">
        <v>466</v>
      </c>
      <c r="C417" s="245"/>
      <c r="D417" s="393">
        <f>D418</f>
        <v>0</v>
      </c>
      <c r="E417" s="448">
        <f>E418</f>
        <v>0</v>
      </c>
      <c r="F417" s="444"/>
    </row>
    <row r="418" spans="1:6" s="234" customFormat="1" ht="26.25" customHeight="1" hidden="1">
      <c r="A418" s="244" t="s">
        <v>310</v>
      </c>
      <c r="B418" s="239" t="s">
        <v>466</v>
      </c>
      <c r="C418" s="245" t="s">
        <v>261</v>
      </c>
      <c r="D418" s="393"/>
      <c r="E418" s="448"/>
      <c r="F418" s="444"/>
    </row>
    <row r="419" spans="1:6" s="234" customFormat="1" ht="26.25" customHeight="1" hidden="1">
      <c r="A419" s="247" t="s">
        <v>902</v>
      </c>
      <c r="B419" s="239" t="s">
        <v>903</v>
      </c>
      <c r="C419" s="241"/>
      <c r="D419" s="393">
        <f>D420</f>
        <v>0</v>
      </c>
      <c r="E419" s="448">
        <f>E420</f>
        <v>0</v>
      </c>
      <c r="F419" s="444"/>
    </row>
    <row r="420" spans="1:6" s="234" customFormat="1" ht="26.25" customHeight="1" hidden="1">
      <c r="A420" s="244" t="s">
        <v>435</v>
      </c>
      <c r="B420" s="239" t="s">
        <v>903</v>
      </c>
      <c r="C420" s="245" t="s">
        <v>261</v>
      </c>
      <c r="D420" s="393"/>
      <c r="E420" s="448"/>
      <c r="F420" s="444"/>
    </row>
    <row r="421" spans="1:5" s="234" customFormat="1" ht="25.5">
      <c r="A421" s="247" t="s">
        <v>334</v>
      </c>
      <c r="B421" s="239" t="s">
        <v>536</v>
      </c>
      <c r="C421" s="241"/>
      <c r="D421" s="393">
        <f>D422+D423+D424</f>
        <v>6419500</v>
      </c>
      <c r="E421" s="448">
        <f>E422+E423+E424</f>
        <v>6419500</v>
      </c>
    </row>
    <row r="422" spans="1:5" s="234" customFormat="1" ht="39">
      <c r="A422" s="244" t="s">
        <v>311</v>
      </c>
      <c r="B422" s="239" t="s">
        <v>536</v>
      </c>
      <c r="C422" s="245" t="s">
        <v>75</v>
      </c>
      <c r="D422" s="354">
        <f>3542000+1069000+4400+2100</f>
        <v>4617500</v>
      </c>
      <c r="E422" s="242">
        <f>3542000+1069000+4400+2100</f>
        <v>4617500</v>
      </c>
    </row>
    <row r="423" spans="1:5" s="234" customFormat="1" ht="26.25">
      <c r="A423" s="244" t="s">
        <v>435</v>
      </c>
      <c r="B423" s="239" t="s">
        <v>536</v>
      </c>
      <c r="C423" s="245" t="s">
        <v>261</v>
      </c>
      <c r="D423" s="354">
        <f>2400+86100+70000+123000+600000+850000</f>
        <v>1731500</v>
      </c>
      <c r="E423" s="242">
        <f>2400+86100+70000+123000+600000+850000</f>
        <v>1731500</v>
      </c>
    </row>
    <row r="424" spans="1:5" s="234" customFormat="1" ht="15">
      <c r="A424" s="247" t="s">
        <v>76</v>
      </c>
      <c r="B424" s="239" t="s">
        <v>536</v>
      </c>
      <c r="C424" s="245" t="s">
        <v>73</v>
      </c>
      <c r="D424" s="354">
        <f>18500+2000+50000</f>
        <v>70500</v>
      </c>
      <c r="E424" s="242">
        <f>18500+2000+50000</f>
        <v>70500</v>
      </c>
    </row>
    <row r="425" spans="1:5" s="234" customFormat="1" ht="15">
      <c r="A425" s="284" t="s">
        <v>537</v>
      </c>
      <c r="B425" s="239" t="s">
        <v>538</v>
      </c>
      <c r="C425" s="245"/>
      <c r="D425" s="393">
        <f>D426</f>
        <v>100000</v>
      </c>
      <c r="E425" s="448">
        <f>E426</f>
        <v>100000</v>
      </c>
    </row>
    <row r="426" spans="1:5" s="234" customFormat="1" ht="25.5" customHeight="1">
      <c r="A426" s="244" t="s">
        <v>435</v>
      </c>
      <c r="B426" s="239" t="s">
        <v>538</v>
      </c>
      <c r="C426" s="245" t="s">
        <v>261</v>
      </c>
      <c r="D426" s="393">
        <v>100000</v>
      </c>
      <c r="E426" s="448">
        <v>100000</v>
      </c>
    </row>
    <row r="427" spans="1:5" s="234" customFormat="1" ht="26.25">
      <c r="A427" s="244" t="s">
        <v>539</v>
      </c>
      <c r="B427" s="239" t="s">
        <v>540</v>
      </c>
      <c r="C427" s="245"/>
      <c r="D427" s="393">
        <f>D428</f>
        <v>469500</v>
      </c>
      <c r="E427" s="448">
        <f>E428</f>
        <v>469500</v>
      </c>
    </row>
    <row r="428" spans="1:5" s="234" customFormat="1" ht="13.5" customHeight="1">
      <c r="A428" s="244" t="s">
        <v>90</v>
      </c>
      <c r="B428" s="239" t="s">
        <v>540</v>
      </c>
      <c r="C428" s="245" t="s">
        <v>97</v>
      </c>
      <c r="D428" s="393">
        <v>469500</v>
      </c>
      <c r="E428" s="448">
        <v>469500</v>
      </c>
    </row>
    <row r="429" spans="1:5" s="234" customFormat="1" ht="15.75" hidden="1">
      <c r="A429" s="329" t="s">
        <v>904</v>
      </c>
      <c r="B429" s="239" t="s">
        <v>905</v>
      </c>
      <c r="C429" s="241"/>
      <c r="D429" s="482">
        <f>D430</f>
        <v>0</v>
      </c>
      <c r="E429" s="447">
        <f>E430</f>
        <v>0</v>
      </c>
    </row>
    <row r="430" spans="1:5" s="234" customFormat="1" ht="15.75" hidden="1">
      <c r="A430" s="238" t="s">
        <v>906</v>
      </c>
      <c r="B430" s="239" t="s">
        <v>907</v>
      </c>
      <c r="C430" s="241"/>
      <c r="D430" s="482">
        <f>D431</f>
        <v>0</v>
      </c>
      <c r="E430" s="447">
        <f>E431</f>
        <v>0</v>
      </c>
    </row>
    <row r="431" spans="1:5" s="234" customFormat="1" ht="15.75" hidden="1">
      <c r="A431" s="244" t="s">
        <v>310</v>
      </c>
      <c r="B431" s="239" t="s">
        <v>907</v>
      </c>
      <c r="C431" s="241" t="s">
        <v>261</v>
      </c>
      <c r="D431" s="482"/>
      <c r="E431" s="447"/>
    </row>
    <row r="432" spans="1:5" s="234" customFormat="1" ht="18" customHeight="1">
      <c r="A432" s="236" t="s">
        <v>474</v>
      </c>
      <c r="B432" s="237" t="s">
        <v>475</v>
      </c>
      <c r="C432" s="270" t="s">
        <v>309</v>
      </c>
      <c r="D432" s="484">
        <f aca="true" t="shared" si="10" ref="D432:E434">D433</f>
        <v>50000</v>
      </c>
      <c r="E432" s="450">
        <f t="shared" si="10"/>
        <v>50000</v>
      </c>
    </row>
    <row r="433" spans="1:5" s="253" customFormat="1" ht="16.5" customHeight="1">
      <c r="A433" s="248" t="s">
        <v>95</v>
      </c>
      <c r="B433" s="250" t="s">
        <v>476</v>
      </c>
      <c r="C433" s="466" t="s">
        <v>309</v>
      </c>
      <c r="D433" s="485">
        <f t="shared" si="10"/>
        <v>50000</v>
      </c>
      <c r="E433" s="453">
        <f t="shared" si="10"/>
        <v>50000</v>
      </c>
    </row>
    <row r="434" spans="1:5" ht="15">
      <c r="A434" s="243" t="s">
        <v>328</v>
      </c>
      <c r="B434" s="240" t="s">
        <v>477</v>
      </c>
      <c r="C434" s="271" t="s">
        <v>309</v>
      </c>
      <c r="D434" s="393">
        <f t="shared" si="10"/>
        <v>50000</v>
      </c>
      <c r="E434" s="448">
        <f t="shared" si="10"/>
        <v>50000</v>
      </c>
    </row>
    <row r="435" spans="1:5" ht="22.5" customHeight="1">
      <c r="A435" s="244" t="s">
        <v>76</v>
      </c>
      <c r="B435" s="240" t="s">
        <v>477</v>
      </c>
      <c r="C435" s="271" t="s">
        <v>73</v>
      </c>
      <c r="D435" s="393">
        <v>50000</v>
      </c>
      <c r="E435" s="448">
        <v>50000</v>
      </c>
    </row>
    <row r="436" spans="1:5" ht="15.75" hidden="1">
      <c r="A436" s="468" t="s">
        <v>541</v>
      </c>
      <c r="B436" s="469" t="s">
        <v>542</v>
      </c>
      <c r="C436" s="470"/>
      <c r="D436" s="487">
        <f aca="true" t="shared" si="11" ref="D436:E438">D437</f>
        <v>0</v>
      </c>
      <c r="E436" s="465">
        <f t="shared" si="11"/>
        <v>0</v>
      </c>
    </row>
    <row r="437" spans="1:5" s="253" customFormat="1" ht="15.75" hidden="1">
      <c r="A437" s="248" t="s">
        <v>95</v>
      </c>
      <c r="B437" s="454" t="s">
        <v>543</v>
      </c>
      <c r="C437" s="251"/>
      <c r="D437" s="481">
        <f t="shared" si="11"/>
        <v>0</v>
      </c>
      <c r="E437" s="446">
        <f t="shared" si="11"/>
        <v>0</v>
      </c>
    </row>
    <row r="438" spans="1:5" s="234" customFormat="1" ht="15.75" hidden="1">
      <c r="A438" s="244" t="s">
        <v>544</v>
      </c>
      <c r="B438" s="269" t="s">
        <v>545</v>
      </c>
      <c r="C438" s="245"/>
      <c r="D438" s="482">
        <f t="shared" si="11"/>
        <v>0</v>
      </c>
      <c r="E438" s="447">
        <f t="shared" si="11"/>
        <v>0</v>
      </c>
    </row>
    <row r="439" spans="1:5" ht="16.5" hidden="1" thickBot="1">
      <c r="A439" s="471" t="s">
        <v>103</v>
      </c>
      <c r="B439" s="472" t="s">
        <v>545</v>
      </c>
      <c r="C439" s="342" t="s">
        <v>104</v>
      </c>
      <c r="D439" s="488"/>
      <c r="E439" s="473"/>
    </row>
    <row r="440" spans="1:6" s="231" customFormat="1" ht="21" thickBot="1">
      <c r="A440" s="364" t="s">
        <v>286</v>
      </c>
      <c r="B440" s="365"/>
      <c r="C440" s="489"/>
      <c r="D440" s="490">
        <v>3831750</v>
      </c>
      <c r="E440" s="491">
        <v>8165525</v>
      </c>
      <c r="F440" s="443"/>
    </row>
    <row r="441" spans="1:5" ht="15.75">
      <c r="A441" s="208"/>
      <c r="B441" s="474"/>
      <c r="C441" s="210"/>
      <c r="E441" s="459"/>
    </row>
    <row r="442" spans="1:3" ht="15.75">
      <c r="A442" s="208"/>
      <c r="B442" s="474"/>
      <c r="C442" s="210"/>
    </row>
    <row r="443" spans="1:5" ht="15.75">
      <c r="A443" s="208"/>
      <c r="B443" s="474"/>
      <c r="C443" s="210"/>
      <c r="E443" s="459"/>
    </row>
  </sheetData>
  <sheetProtection/>
  <mergeCells count="10">
    <mergeCell ref="B4:F4"/>
    <mergeCell ref="B5:E5"/>
    <mergeCell ref="B6:D6"/>
    <mergeCell ref="A8:D8"/>
    <mergeCell ref="F8:K8"/>
    <mergeCell ref="A10:A11"/>
    <mergeCell ref="B10:B11"/>
    <mergeCell ref="C10:C11"/>
    <mergeCell ref="D10:D11"/>
    <mergeCell ref="E10:E11"/>
  </mergeCells>
  <hyperlinks>
    <hyperlink ref="A205" r:id="rId1" display="consultantplus://offline/ref=C6EF3AE28B6C46D1117CBBA251A07B11C6C7C5768D67668B05322DA1BBA42282C9440EEF08E6CC43410E37U6VAM"/>
    <hyperlink ref="A194" r:id="rId2" display="consultantplus://offline/ref=C6EF3AE28B6C46D1117CBBA251A07B11C6C7C5768D606C8B0E322DA1BBA42282C9440EEF08E6CC43400230U6VFM"/>
  </hyperlinks>
  <printOptions/>
  <pageMargins left="0.984251968503937" right="0" top="0.4330708661417323" bottom="0.5905511811023623" header="0.31496062992125984" footer="0.31496062992125984"/>
  <pageSetup horizontalDpi="600" verticalDpi="600" orientation="portrait" paperSize="9" scale="70" r:id="rId3"/>
  <colBreaks count="1" manualBreakCount="1">
    <brk id="5" max="9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46.75390625" style="0" customWidth="1"/>
    <col min="3" max="3" width="36.375" style="0" customWidth="1"/>
    <col min="4" max="4" width="24.25390625" style="0" customWidth="1"/>
  </cols>
  <sheetData>
    <row r="1" spans="2:7" s="1" customFormat="1" ht="12.75">
      <c r="B1" s="34"/>
      <c r="C1" s="34" t="s">
        <v>42</v>
      </c>
      <c r="D1" s="34"/>
      <c r="E1" s="34"/>
      <c r="F1" s="34"/>
      <c r="G1" s="34"/>
    </row>
    <row r="2" spans="2:7" s="1" customFormat="1" ht="12.75">
      <c r="B2" s="34"/>
      <c r="C2" s="34" t="s">
        <v>267</v>
      </c>
      <c r="D2" s="34"/>
      <c r="E2" s="34"/>
      <c r="F2" s="34"/>
      <c r="G2" s="34"/>
    </row>
    <row r="3" spans="2:7" s="1" customFormat="1" ht="12.75">
      <c r="B3" s="34"/>
      <c r="C3" s="34" t="s">
        <v>268</v>
      </c>
      <c r="D3" s="34"/>
      <c r="E3" s="34"/>
      <c r="F3" s="34"/>
      <c r="G3" s="34"/>
    </row>
    <row r="4" spans="2:7" s="1" customFormat="1" ht="55.5" customHeight="1">
      <c r="B4" s="34"/>
      <c r="C4" s="56" t="s">
        <v>383</v>
      </c>
      <c r="D4" s="34"/>
      <c r="E4" s="34"/>
      <c r="F4" s="34"/>
      <c r="G4" s="35"/>
    </row>
    <row r="5" spans="3:10" s="1" customFormat="1" ht="13.5" customHeight="1">
      <c r="C5" s="34" t="s">
        <v>1374</v>
      </c>
      <c r="F5" s="34"/>
      <c r="G5" s="34"/>
      <c r="H5" s="34"/>
      <c r="I5" s="34"/>
      <c r="J5" s="34"/>
    </row>
    <row r="8" spans="1:4" ht="15.75">
      <c r="A8" s="734" t="s">
        <v>384</v>
      </c>
      <c r="B8" s="734"/>
      <c r="C8" s="734"/>
      <c r="D8" s="57"/>
    </row>
    <row r="9" spans="1:4" ht="36.75" customHeight="1">
      <c r="A9" s="734"/>
      <c r="B9" s="734"/>
      <c r="C9" s="734"/>
      <c r="D9" s="58"/>
    </row>
    <row r="10" spans="1:4" ht="15.75">
      <c r="A10" s="743"/>
      <c r="B10" s="743"/>
      <c r="C10" s="743"/>
      <c r="D10" s="59"/>
    </row>
    <row r="11" spans="1:4" ht="15.75" customHeight="1">
      <c r="A11" s="60"/>
      <c r="B11" s="61"/>
      <c r="C11" s="61"/>
      <c r="D11" s="61"/>
    </row>
    <row r="12" spans="2:3" ht="15.75">
      <c r="B12" s="62"/>
      <c r="C12" s="4" t="s">
        <v>382</v>
      </c>
    </row>
    <row r="13" spans="1:3" ht="63" customHeight="1">
      <c r="A13" s="63" t="s">
        <v>269</v>
      </c>
      <c r="B13" s="63" t="s">
        <v>43</v>
      </c>
      <c r="C13" s="64" t="s">
        <v>44</v>
      </c>
    </row>
    <row r="14" spans="1:3" s="66" customFormat="1" ht="13.5" customHeight="1">
      <c r="A14" s="65">
        <v>1</v>
      </c>
      <c r="B14" s="65">
        <v>2</v>
      </c>
      <c r="C14" s="65">
        <v>3</v>
      </c>
    </row>
    <row r="15" spans="1:3" ht="16.5" customHeight="1">
      <c r="A15" s="63">
        <v>1</v>
      </c>
      <c r="B15" s="67" t="s">
        <v>45</v>
      </c>
      <c r="C15" s="63">
        <v>1853995</v>
      </c>
    </row>
    <row r="16" spans="1:3" ht="16.5" customHeight="1">
      <c r="A16" s="63">
        <v>2</v>
      </c>
      <c r="B16" s="67" t="s">
        <v>46</v>
      </c>
      <c r="C16" s="63">
        <v>1466237</v>
      </c>
    </row>
    <row r="17" spans="1:3" ht="18.75">
      <c r="A17" s="68">
        <v>3</v>
      </c>
      <c r="B17" s="69" t="s">
        <v>47</v>
      </c>
      <c r="C17" s="63">
        <v>168798</v>
      </c>
    </row>
    <row r="18" spans="1:3" ht="18.75">
      <c r="A18" s="63">
        <v>4</v>
      </c>
      <c r="B18" s="69" t="s">
        <v>48</v>
      </c>
      <c r="C18" s="63">
        <v>436726</v>
      </c>
    </row>
    <row r="19" spans="1:3" ht="18.75">
      <c r="A19" s="68">
        <v>5</v>
      </c>
      <c r="B19" s="69" t="s">
        <v>49</v>
      </c>
      <c r="C19" s="63">
        <v>784674</v>
      </c>
    </row>
    <row r="20" spans="1:3" ht="18.75">
      <c r="A20" s="63">
        <v>6</v>
      </c>
      <c r="B20" s="69" t="s">
        <v>50</v>
      </c>
      <c r="C20" s="63">
        <v>211396</v>
      </c>
    </row>
    <row r="21" spans="1:3" ht="18.75">
      <c r="A21" s="63">
        <v>7</v>
      </c>
      <c r="B21" s="69" t="s">
        <v>51</v>
      </c>
      <c r="C21" s="63">
        <v>474945</v>
      </c>
    </row>
    <row r="22" spans="1:3" ht="21.75" customHeight="1">
      <c r="A22" s="68">
        <v>8</v>
      </c>
      <c r="B22" s="69" t="s">
        <v>52</v>
      </c>
      <c r="C22" s="63">
        <v>344763</v>
      </c>
    </row>
    <row r="23" spans="1:3" ht="21.75" customHeight="1">
      <c r="A23" s="63">
        <v>9</v>
      </c>
      <c r="B23" s="69" t="s">
        <v>53</v>
      </c>
      <c r="C23" s="63">
        <v>741678</v>
      </c>
    </row>
    <row r="24" spans="1:3" ht="18.75">
      <c r="A24" s="68">
        <v>10</v>
      </c>
      <c r="B24" s="69" t="s">
        <v>54</v>
      </c>
      <c r="C24" s="63">
        <v>370640</v>
      </c>
    </row>
    <row r="25" spans="1:3" ht="27.75" customHeight="1">
      <c r="A25" s="63">
        <v>11</v>
      </c>
      <c r="B25" s="69" t="s">
        <v>55</v>
      </c>
      <c r="C25" s="63">
        <v>323663</v>
      </c>
    </row>
    <row r="26" spans="1:3" ht="21.75" customHeight="1">
      <c r="A26" s="63">
        <v>12</v>
      </c>
      <c r="B26" s="69" t="s">
        <v>56</v>
      </c>
      <c r="C26" s="63">
        <v>418811</v>
      </c>
    </row>
    <row r="27" spans="1:3" ht="18.75">
      <c r="A27" s="63">
        <v>13</v>
      </c>
      <c r="B27" s="69" t="s">
        <v>57</v>
      </c>
      <c r="C27" s="63">
        <v>304156</v>
      </c>
    </row>
    <row r="28" spans="1:3" ht="18.75">
      <c r="A28" s="70"/>
      <c r="B28" s="71" t="s">
        <v>270</v>
      </c>
      <c r="C28" s="71">
        <f>SUM(C15:C27)</f>
        <v>7900482</v>
      </c>
    </row>
    <row r="29" ht="15.75">
      <c r="A29" s="62"/>
    </row>
  </sheetData>
  <sheetProtection/>
  <mergeCells count="2">
    <mergeCell ref="A8:C9"/>
    <mergeCell ref="A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5" sqref="C5:D5"/>
    </sheetView>
  </sheetViews>
  <sheetFormatPr defaultColWidth="9.00390625" defaultRowHeight="12.75"/>
  <cols>
    <col min="2" max="2" width="42.75390625" style="0" customWidth="1"/>
    <col min="3" max="3" width="18.375" style="0" customWidth="1"/>
    <col min="4" max="4" width="16.00390625" style="0" customWidth="1"/>
  </cols>
  <sheetData>
    <row r="1" spans="2:7" s="1" customFormat="1" ht="12.75">
      <c r="B1" s="34"/>
      <c r="C1" s="727" t="s">
        <v>58</v>
      </c>
      <c r="D1" s="727"/>
      <c r="E1" s="34"/>
      <c r="F1" s="34"/>
      <c r="G1" s="34"/>
    </row>
    <row r="2" spans="2:7" s="1" customFormat="1" ht="12.75">
      <c r="B2" s="34"/>
      <c r="C2" s="727" t="s">
        <v>267</v>
      </c>
      <c r="D2" s="727"/>
      <c r="E2" s="34"/>
      <c r="F2" s="34"/>
      <c r="G2" s="34"/>
    </row>
    <row r="3" spans="2:7" s="1" customFormat="1" ht="12.75">
      <c r="B3" s="34"/>
      <c r="C3" s="34" t="s">
        <v>268</v>
      </c>
      <c r="D3" s="34"/>
      <c r="E3" s="34"/>
      <c r="F3" s="34"/>
      <c r="G3" s="34"/>
    </row>
    <row r="4" spans="2:7" s="1" customFormat="1" ht="49.5" customHeight="1">
      <c r="B4" s="34"/>
      <c r="C4" s="732" t="s">
        <v>386</v>
      </c>
      <c r="D4" s="732"/>
      <c r="E4" s="34"/>
      <c r="F4" s="34"/>
      <c r="G4" s="35"/>
    </row>
    <row r="5" spans="3:10" s="1" customFormat="1" ht="13.5" customHeight="1">
      <c r="C5" s="727" t="s">
        <v>1374</v>
      </c>
      <c r="D5" s="727"/>
      <c r="F5" s="34"/>
      <c r="G5" s="34"/>
      <c r="H5" s="34"/>
      <c r="I5" s="34"/>
      <c r="J5" s="34"/>
    </row>
    <row r="8" spans="1:4" ht="15.75">
      <c r="A8" s="734" t="s">
        <v>385</v>
      </c>
      <c r="B8" s="734"/>
      <c r="C8" s="734"/>
      <c r="D8" s="57"/>
    </row>
    <row r="9" spans="1:4" ht="42.75" customHeight="1">
      <c r="A9" s="734"/>
      <c r="B9" s="734"/>
      <c r="C9" s="734"/>
      <c r="D9" s="58"/>
    </row>
    <row r="10" spans="1:4" ht="15.75">
      <c r="A10" s="743"/>
      <c r="B10" s="743"/>
      <c r="C10" s="743"/>
      <c r="D10" s="59"/>
    </row>
    <row r="11" spans="1:4" ht="15.75" customHeight="1">
      <c r="A11" s="60"/>
      <c r="B11" s="61"/>
      <c r="C11" s="61"/>
      <c r="D11" s="61"/>
    </row>
    <row r="12" spans="2:4" ht="15.75">
      <c r="B12" s="62"/>
      <c r="C12" s="4"/>
      <c r="D12" t="s">
        <v>382</v>
      </c>
    </row>
    <row r="13" spans="1:4" ht="21" customHeight="1">
      <c r="A13" s="63" t="s">
        <v>269</v>
      </c>
      <c r="B13" s="63" t="s">
        <v>43</v>
      </c>
      <c r="C13" s="63" t="s">
        <v>379</v>
      </c>
      <c r="D13" s="72" t="s">
        <v>380</v>
      </c>
    </row>
    <row r="14" spans="1:4" s="66" customFormat="1" ht="24" customHeight="1">
      <c r="A14" s="65">
        <v>1</v>
      </c>
      <c r="B14" s="65">
        <v>2</v>
      </c>
      <c r="C14" s="63">
        <v>3</v>
      </c>
      <c r="D14" s="12"/>
    </row>
    <row r="15" spans="1:4" ht="16.5" customHeight="1">
      <c r="A15" s="63">
        <v>1</v>
      </c>
      <c r="B15" s="67" t="s">
        <v>45</v>
      </c>
      <c r="C15" s="63">
        <v>1483196</v>
      </c>
      <c r="D15" s="63">
        <v>1483196</v>
      </c>
    </row>
    <row r="16" spans="1:4" ht="16.5" customHeight="1">
      <c r="A16" s="63">
        <v>2</v>
      </c>
      <c r="B16" s="67" t="s">
        <v>46</v>
      </c>
      <c r="C16" s="63">
        <v>1172990</v>
      </c>
      <c r="D16" s="63">
        <v>1172990</v>
      </c>
    </row>
    <row r="17" spans="1:4" ht="18.75">
      <c r="A17" s="68">
        <v>3</v>
      </c>
      <c r="B17" s="69" t="s">
        <v>47</v>
      </c>
      <c r="C17" s="63">
        <v>135039</v>
      </c>
      <c r="D17" s="63">
        <v>135039</v>
      </c>
    </row>
    <row r="18" spans="1:4" ht="18.75">
      <c r="A18" s="63">
        <v>4</v>
      </c>
      <c r="B18" s="69" t="s">
        <v>48</v>
      </c>
      <c r="C18" s="63">
        <v>349381</v>
      </c>
      <c r="D18" s="63">
        <v>349381</v>
      </c>
    </row>
    <row r="19" spans="1:4" ht="18.75">
      <c r="A19" s="68">
        <v>5</v>
      </c>
      <c r="B19" s="69" t="s">
        <v>49</v>
      </c>
      <c r="C19" s="63">
        <v>627739</v>
      </c>
      <c r="D19" s="63">
        <v>627739</v>
      </c>
    </row>
    <row r="20" spans="1:4" ht="18.75">
      <c r="A20" s="63">
        <v>6</v>
      </c>
      <c r="B20" s="69" t="s">
        <v>50</v>
      </c>
      <c r="C20" s="63">
        <v>169117</v>
      </c>
      <c r="D20" s="63">
        <v>169117</v>
      </c>
    </row>
    <row r="21" spans="1:4" ht="18.75">
      <c r="A21" s="63">
        <v>7</v>
      </c>
      <c r="B21" s="69" t="s">
        <v>51</v>
      </c>
      <c r="C21" s="63">
        <v>379956</v>
      </c>
      <c r="D21" s="63">
        <v>379956</v>
      </c>
    </row>
    <row r="22" spans="1:4" ht="21.75" customHeight="1">
      <c r="A22" s="68">
        <v>8</v>
      </c>
      <c r="B22" s="69" t="s">
        <v>52</v>
      </c>
      <c r="C22" s="63">
        <v>275810</v>
      </c>
      <c r="D22" s="63">
        <v>275810</v>
      </c>
    </row>
    <row r="23" spans="1:4" ht="21.75" customHeight="1">
      <c r="A23" s="63">
        <v>9</v>
      </c>
      <c r="B23" s="69" t="s">
        <v>53</v>
      </c>
      <c r="C23" s="63">
        <v>593342</v>
      </c>
      <c r="D23" s="63">
        <v>593342</v>
      </c>
    </row>
    <row r="24" spans="1:4" ht="18.75">
      <c r="A24" s="68">
        <v>10</v>
      </c>
      <c r="B24" s="69" t="s">
        <v>54</v>
      </c>
      <c r="C24" s="63">
        <v>296512</v>
      </c>
      <c r="D24" s="63">
        <v>296512</v>
      </c>
    </row>
    <row r="25" spans="1:4" ht="27.75" customHeight="1">
      <c r="A25" s="63">
        <v>11</v>
      </c>
      <c r="B25" s="69" t="s">
        <v>55</v>
      </c>
      <c r="C25" s="63">
        <v>258930</v>
      </c>
      <c r="D25" s="63">
        <v>258930</v>
      </c>
    </row>
    <row r="26" spans="1:4" ht="21.75" customHeight="1">
      <c r="A26" s="63">
        <v>12</v>
      </c>
      <c r="B26" s="69" t="s">
        <v>56</v>
      </c>
      <c r="C26" s="63">
        <v>335049</v>
      </c>
      <c r="D26" s="63">
        <v>335049</v>
      </c>
    </row>
    <row r="27" spans="1:4" ht="18.75">
      <c r="A27" s="63">
        <v>13</v>
      </c>
      <c r="B27" s="69" t="s">
        <v>57</v>
      </c>
      <c r="C27" s="63">
        <v>243325</v>
      </c>
      <c r="D27" s="63">
        <v>243325</v>
      </c>
    </row>
    <row r="28" spans="1:4" ht="18.75">
      <c r="A28" s="70"/>
      <c r="B28" s="71" t="s">
        <v>270</v>
      </c>
      <c r="C28" s="71">
        <f>SUM(C15:C27)</f>
        <v>6320386</v>
      </c>
      <c r="D28" s="71">
        <f>SUM(D15:D27)</f>
        <v>6320386</v>
      </c>
    </row>
    <row r="29" ht="15.75">
      <c r="A29" s="62"/>
    </row>
  </sheetData>
  <sheetProtection/>
  <mergeCells count="6">
    <mergeCell ref="A8:C9"/>
    <mergeCell ref="A10:C10"/>
    <mergeCell ref="C1:D1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8.25390625" style="33" customWidth="1"/>
    <col min="2" max="2" width="51.625" style="33" customWidth="1"/>
    <col min="3" max="3" width="33.875" style="33" customWidth="1"/>
    <col min="4" max="4" width="5.75390625" style="33" hidden="1" customWidth="1"/>
    <col min="5" max="5" width="9.125" style="33" customWidth="1"/>
    <col min="6" max="6" width="11.00390625" style="33" customWidth="1"/>
    <col min="7" max="7" width="1.00390625" style="33" customWidth="1"/>
    <col min="8" max="8" width="0.12890625" style="33" customWidth="1"/>
    <col min="9" max="10" width="9.125" style="33" customWidth="1"/>
    <col min="11" max="11" width="12.00390625" style="33" customWidth="1"/>
    <col min="12" max="16384" width="9.125" style="33" customWidth="1"/>
  </cols>
  <sheetData>
    <row r="1" spans="1:7" s="84" customFormat="1" ht="12.75">
      <c r="A1" s="87"/>
      <c r="B1" s="87"/>
      <c r="C1" s="86" t="s">
        <v>263</v>
      </c>
      <c r="D1" s="87"/>
      <c r="E1" s="87"/>
      <c r="F1" s="87"/>
      <c r="G1" s="87"/>
    </row>
    <row r="2" spans="1:7" s="84" customFormat="1" ht="12.75">
      <c r="A2" s="87"/>
      <c r="B2" s="793" t="s">
        <v>267</v>
      </c>
      <c r="C2" s="793"/>
      <c r="D2" s="87"/>
      <c r="E2" s="87"/>
      <c r="F2" s="87"/>
      <c r="G2" s="87"/>
    </row>
    <row r="3" spans="1:7" s="84" customFormat="1" ht="12.75">
      <c r="A3" s="87"/>
      <c r="B3" s="793" t="s">
        <v>268</v>
      </c>
      <c r="C3" s="793"/>
      <c r="D3" s="87"/>
      <c r="E3" s="87"/>
      <c r="F3" s="87"/>
      <c r="G3" s="87"/>
    </row>
    <row r="4" spans="1:7" s="84" customFormat="1" ht="64.5" customHeight="1">
      <c r="A4" s="87"/>
      <c r="B4" s="85"/>
      <c r="C4" s="85" t="s">
        <v>387</v>
      </c>
      <c r="D4" s="87"/>
      <c r="E4" s="87"/>
      <c r="F4" s="87"/>
      <c r="G4" s="88"/>
    </row>
    <row r="5" spans="1:7" s="84" customFormat="1" ht="13.5" customHeight="1">
      <c r="A5" s="87"/>
      <c r="B5" s="87"/>
      <c r="C5" s="86" t="s">
        <v>1375</v>
      </c>
      <c r="D5" s="87"/>
      <c r="E5" s="87"/>
      <c r="F5" s="87"/>
      <c r="G5" s="87"/>
    </row>
    <row r="6" spans="2:13" ht="0.75" customHeight="1">
      <c r="B6" s="794" t="s">
        <v>40</v>
      </c>
      <c r="C6" s="794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3:13" ht="12.75"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3:13" ht="0.75" customHeight="1"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2:13" ht="12.75" hidden="1">
      <c r="B9" s="91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</row>
    <row r="10" spans="3:13" ht="12.75" hidden="1"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</row>
    <row r="11" spans="3:13" ht="12.75" hidden="1"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</row>
    <row r="12" spans="3:13" ht="12.75" hidden="1"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</row>
    <row r="13" spans="3:13" ht="12.75" hidden="1"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</row>
    <row r="14" spans="1:12" ht="17.25" customHeight="1" hidden="1">
      <c r="A14" s="92"/>
      <c r="B14" s="791"/>
      <c r="C14" s="791"/>
      <c r="D14" s="92"/>
      <c r="E14" s="92"/>
      <c r="F14" s="92"/>
      <c r="G14" s="92"/>
      <c r="H14" s="93"/>
      <c r="I14" s="93"/>
      <c r="J14" s="93"/>
      <c r="K14" s="93"/>
      <c r="L14" s="93"/>
    </row>
    <row r="15" spans="1:12" ht="53.25" customHeight="1">
      <c r="A15" s="92"/>
      <c r="B15" s="792" t="s">
        <v>388</v>
      </c>
      <c r="C15" s="792"/>
      <c r="D15" s="92"/>
      <c r="E15" s="92"/>
      <c r="F15" s="92"/>
      <c r="G15" s="92"/>
      <c r="H15" s="93"/>
      <c r="I15" s="93"/>
      <c r="J15" s="93"/>
      <c r="K15" s="93"/>
      <c r="L15" s="93"/>
    </row>
    <row r="16" spans="1:12" ht="18">
      <c r="A16" s="92"/>
      <c r="B16" s="92"/>
      <c r="C16" s="92"/>
      <c r="D16" s="92"/>
      <c r="E16" s="92"/>
      <c r="F16" s="92"/>
      <c r="G16" s="92"/>
      <c r="H16" s="93"/>
      <c r="I16" s="93"/>
      <c r="J16" s="93"/>
      <c r="K16" s="93"/>
      <c r="L16" s="93"/>
    </row>
    <row r="17" spans="1:12" ht="18">
      <c r="A17" s="94" t="s">
        <v>272</v>
      </c>
      <c r="B17" s="94"/>
      <c r="C17" s="94"/>
      <c r="D17" s="95"/>
      <c r="E17" s="92"/>
      <c r="F17" s="92"/>
      <c r="G17" s="92"/>
      <c r="H17" s="93"/>
      <c r="I17" s="93"/>
      <c r="J17" s="93"/>
      <c r="K17" s="93"/>
      <c r="L17" s="93"/>
    </row>
    <row r="18" spans="1:12" ht="18">
      <c r="A18" s="96"/>
      <c r="B18" s="96"/>
      <c r="C18" s="96"/>
      <c r="D18" s="97"/>
      <c r="E18" s="92"/>
      <c r="F18" s="92"/>
      <c r="G18" s="92"/>
      <c r="H18" s="93"/>
      <c r="I18" s="93"/>
      <c r="J18" s="93"/>
      <c r="K18" s="93"/>
      <c r="L18" s="93"/>
    </row>
    <row r="19" spans="1:12" ht="48.75" customHeight="1">
      <c r="A19" s="98" t="s">
        <v>269</v>
      </c>
      <c r="B19" s="98" t="s">
        <v>273</v>
      </c>
      <c r="C19" s="99" t="s">
        <v>389</v>
      </c>
      <c r="D19" s="97"/>
      <c r="E19" s="92"/>
      <c r="F19" s="92"/>
      <c r="G19" s="92"/>
      <c r="H19" s="93"/>
      <c r="I19" s="93"/>
      <c r="J19" s="93"/>
      <c r="K19" s="93"/>
      <c r="L19" s="93"/>
    </row>
    <row r="20" spans="1:12" ht="30.75" customHeight="1">
      <c r="A20" s="100" t="s">
        <v>274</v>
      </c>
      <c r="B20" s="101" t="s">
        <v>264</v>
      </c>
      <c r="C20" s="102">
        <v>0</v>
      </c>
      <c r="D20" s="97"/>
      <c r="E20" s="92"/>
      <c r="F20" s="92"/>
      <c r="G20" s="92"/>
      <c r="H20" s="93"/>
      <c r="I20" s="93"/>
      <c r="J20" s="93"/>
      <c r="K20" s="93"/>
      <c r="L20" s="93"/>
    </row>
    <row r="21" spans="1:7" ht="30.75">
      <c r="A21" s="100" t="s">
        <v>275</v>
      </c>
      <c r="B21" s="103" t="s">
        <v>276</v>
      </c>
      <c r="C21" s="102">
        <v>14585000</v>
      </c>
      <c r="D21" s="97"/>
      <c r="E21" s="92"/>
      <c r="F21" s="92"/>
      <c r="G21" s="92"/>
    </row>
    <row r="22" spans="1:7" ht="18">
      <c r="A22" s="100" t="s">
        <v>277</v>
      </c>
      <c r="B22" s="101" t="s">
        <v>278</v>
      </c>
      <c r="C22" s="102">
        <v>0</v>
      </c>
      <c r="D22" s="97"/>
      <c r="E22" s="92"/>
      <c r="F22" s="92"/>
      <c r="G22" s="92"/>
    </row>
    <row r="23" spans="1:7" ht="18">
      <c r="A23" s="100"/>
      <c r="B23" s="104" t="s">
        <v>270</v>
      </c>
      <c r="C23" s="105">
        <f>SUM(C21:C22)</f>
        <v>14585000</v>
      </c>
      <c r="D23" s="97"/>
      <c r="E23" s="92"/>
      <c r="F23" s="92"/>
      <c r="G23" s="92"/>
    </row>
    <row r="24" spans="1:4" ht="12.75">
      <c r="A24" s="106"/>
      <c r="B24" s="106"/>
      <c r="C24" s="106"/>
      <c r="D24" s="107"/>
    </row>
    <row r="25" spans="1:4" ht="15" hidden="1">
      <c r="A25" s="96" t="s">
        <v>279</v>
      </c>
      <c r="B25" s="96"/>
      <c r="C25" s="106"/>
      <c r="D25" s="107"/>
    </row>
    <row r="26" spans="1:4" ht="12.75" hidden="1">
      <c r="A26" s="106"/>
      <c r="B26" s="106"/>
      <c r="C26" s="106"/>
      <c r="D26" s="107"/>
    </row>
    <row r="27" spans="1:4" ht="30" hidden="1">
      <c r="A27" s="101" t="s">
        <v>269</v>
      </c>
      <c r="B27" s="101" t="s">
        <v>273</v>
      </c>
      <c r="C27" s="103" t="s">
        <v>280</v>
      </c>
      <c r="D27" s="107"/>
    </row>
    <row r="28" spans="1:4" ht="30.75" hidden="1">
      <c r="A28" s="100" t="s">
        <v>274</v>
      </c>
      <c r="B28" s="103" t="s">
        <v>276</v>
      </c>
      <c r="C28" s="108"/>
      <c r="D28" s="107"/>
    </row>
    <row r="29" spans="1:4" ht="18" hidden="1">
      <c r="A29" s="100" t="s">
        <v>275</v>
      </c>
      <c r="B29" s="101" t="s">
        <v>278</v>
      </c>
      <c r="C29" s="108"/>
      <c r="D29" s="107"/>
    </row>
    <row r="30" spans="1:4" ht="18" hidden="1">
      <c r="A30" s="100"/>
      <c r="B30" s="104" t="s">
        <v>270</v>
      </c>
      <c r="C30" s="109">
        <f>C28+C29</f>
        <v>0</v>
      </c>
      <c r="D30" s="107"/>
    </row>
    <row r="31" spans="1:4" ht="12.75">
      <c r="A31" s="110"/>
      <c r="B31" s="110"/>
      <c r="C31" s="110"/>
      <c r="D31" s="111"/>
    </row>
    <row r="33" spans="1:4" ht="12.75">
      <c r="A33" s="106"/>
      <c r="B33" s="106"/>
      <c r="C33" s="106"/>
      <c r="D33" s="107"/>
    </row>
    <row r="34" spans="1:4" ht="15">
      <c r="A34" s="96" t="s">
        <v>279</v>
      </c>
      <c r="B34" s="96"/>
      <c r="C34" s="106"/>
      <c r="D34" s="107"/>
    </row>
    <row r="35" spans="1:4" ht="12.75">
      <c r="A35" s="106"/>
      <c r="B35" s="106"/>
      <c r="C35" s="106"/>
      <c r="D35" s="107"/>
    </row>
    <row r="36" spans="1:4" ht="47.25" customHeight="1">
      <c r="A36" s="98" t="s">
        <v>269</v>
      </c>
      <c r="B36" s="98" t="s">
        <v>273</v>
      </c>
      <c r="C36" s="98" t="s">
        <v>390</v>
      </c>
      <c r="D36" s="107"/>
    </row>
    <row r="37" spans="1:4" ht="18">
      <c r="A37" s="112">
        <v>1</v>
      </c>
      <c r="B37" s="101" t="s">
        <v>264</v>
      </c>
      <c r="C37" s="102">
        <v>0</v>
      </c>
      <c r="D37" s="107"/>
    </row>
    <row r="38" spans="1:4" ht="30.75">
      <c r="A38" s="100" t="s">
        <v>275</v>
      </c>
      <c r="B38" s="103" t="s">
        <v>276</v>
      </c>
      <c r="C38" s="102">
        <v>-14585000</v>
      </c>
      <c r="D38" s="107"/>
    </row>
    <row r="39" spans="1:4" ht="18">
      <c r="A39" s="100" t="s">
        <v>277</v>
      </c>
      <c r="B39" s="101" t="s">
        <v>278</v>
      </c>
      <c r="C39" s="102">
        <v>0</v>
      </c>
      <c r="D39" s="107"/>
    </row>
    <row r="40" spans="1:4" ht="18">
      <c r="A40" s="100"/>
      <c r="B40" s="104" t="s">
        <v>270</v>
      </c>
      <c r="C40" s="105">
        <f>C37+C38+C39</f>
        <v>-14585000</v>
      </c>
      <c r="D40" s="107"/>
    </row>
    <row r="41" spans="1:4" ht="12.75">
      <c r="A41" s="110"/>
      <c r="B41" s="110"/>
      <c r="C41" s="110"/>
      <c r="D41" s="111"/>
    </row>
  </sheetData>
  <sheetProtection/>
  <mergeCells count="5">
    <mergeCell ref="B14:C14"/>
    <mergeCell ref="B15:C15"/>
    <mergeCell ref="B2:C2"/>
    <mergeCell ref="B3:C3"/>
    <mergeCell ref="B6:C6"/>
  </mergeCells>
  <printOptions/>
  <pageMargins left="0.984251968503937" right="0" top="0.5905511811023623" bottom="0.5905511811023623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4">
      <selection activeCell="C5" sqref="C5:E5"/>
    </sheetView>
  </sheetViews>
  <sheetFormatPr defaultColWidth="9.00390625" defaultRowHeight="12.75"/>
  <cols>
    <col min="1" max="1" width="6.75390625" style="0" customWidth="1"/>
    <col min="2" max="2" width="41.375" style="0" customWidth="1"/>
    <col min="3" max="3" width="21.75390625" style="0" customWidth="1"/>
    <col min="4" max="4" width="5.75390625" style="0" hidden="1" customWidth="1"/>
    <col min="5" max="5" width="26.25390625" style="0" customWidth="1"/>
    <col min="6" max="6" width="11.00390625" style="0" customWidth="1"/>
    <col min="7" max="7" width="1.00390625" style="0" customWidth="1"/>
    <col min="8" max="8" width="0.12890625" style="0" customWidth="1"/>
    <col min="11" max="11" width="12.00390625" style="0" customWidth="1"/>
  </cols>
  <sheetData>
    <row r="1" spans="1:7" s="1" customFormat="1" ht="12.75">
      <c r="A1" s="34"/>
      <c r="B1" s="34"/>
      <c r="C1" s="727" t="s">
        <v>265</v>
      </c>
      <c r="D1" s="727"/>
      <c r="E1" s="727"/>
      <c r="F1" s="34"/>
      <c r="G1" s="34"/>
    </row>
    <row r="2" spans="1:7" s="1" customFormat="1" ht="12.75">
      <c r="A2" s="34"/>
      <c r="B2" s="34"/>
      <c r="C2" s="725" t="s">
        <v>267</v>
      </c>
      <c r="D2" s="725"/>
      <c r="E2" s="725"/>
      <c r="F2" s="34"/>
      <c r="G2" s="34"/>
    </row>
    <row r="3" spans="1:7" s="1" customFormat="1" ht="12.75">
      <c r="A3" s="34"/>
      <c r="B3" s="34"/>
      <c r="C3" s="725" t="s">
        <v>268</v>
      </c>
      <c r="D3" s="725"/>
      <c r="E3" s="725"/>
      <c r="F3" s="34"/>
      <c r="G3" s="34"/>
    </row>
    <row r="4" spans="1:7" s="1" customFormat="1" ht="48.75" customHeight="1">
      <c r="A4" s="34"/>
      <c r="B4" s="2"/>
      <c r="C4" s="726" t="s">
        <v>391</v>
      </c>
      <c r="D4" s="726"/>
      <c r="E4" s="726"/>
      <c r="F4" s="34"/>
      <c r="G4" s="35"/>
    </row>
    <row r="5" spans="1:7" s="1" customFormat="1" ht="13.5" customHeight="1">
      <c r="A5" s="34"/>
      <c r="B5" s="34"/>
      <c r="C5" s="727" t="s">
        <v>1376</v>
      </c>
      <c r="D5" s="727"/>
      <c r="E5" s="727"/>
      <c r="F5" s="34"/>
      <c r="G5" s="34"/>
    </row>
    <row r="6" spans="3:13" ht="0.75" customHeight="1">
      <c r="C6" s="796" t="s">
        <v>39</v>
      </c>
      <c r="D6" s="796"/>
      <c r="E6" s="796"/>
      <c r="F6" s="3"/>
      <c r="G6" s="3"/>
      <c r="H6" s="3"/>
      <c r="I6" s="3"/>
      <c r="J6" s="3"/>
      <c r="K6" s="3"/>
      <c r="L6" s="3"/>
      <c r="M6" s="5"/>
    </row>
    <row r="7" spans="3:13" ht="12" customHeight="1">
      <c r="C7" s="54"/>
      <c r="D7" s="54"/>
      <c r="E7" s="54"/>
      <c r="F7" s="3"/>
      <c r="G7" s="3"/>
      <c r="H7" s="3"/>
      <c r="I7" s="3"/>
      <c r="J7" s="3"/>
      <c r="K7" s="3"/>
      <c r="L7" s="3"/>
      <c r="M7" s="5"/>
    </row>
    <row r="8" spans="2:13" ht="12.75" hidden="1">
      <c r="B8" s="48"/>
      <c r="C8" s="3"/>
      <c r="D8" s="3"/>
      <c r="E8" s="3"/>
      <c r="F8" s="3"/>
      <c r="G8" s="3"/>
      <c r="H8" s="3"/>
      <c r="I8" s="3"/>
      <c r="J8" s="3"/>
      <c r="K8" s="3"/>
      <c r="L8" s="3"/>
      <c r="M8" s="5"/>
    </row>
    <row r="9" spans="3:13" ht="12.75" hidden="1"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3:13" ht="12.75" hidden="1"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3:13" ht="12.75" hidden="1"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3:13" ht="12.75" hidden="1"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3:13" ht="12.75" hidden="1"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2" ht="18">
      <c r="A14" s="6"/>
      <c r="B14" s="795" t="s">
        <v>271</v>
      </c>
      <c r="C14" s="795"/>
      <c r="D14" s="795"/>
      <c r="E14" s="795"/>
      <c r="F14" s="6"/>
      <c r="G14" s="6"/>
      <c r="H14" s="7"/>
      <c r="I14" s="7"/>
      <c r="J14" s="7"/>
      <c r="K14" s="7"/>
      <c r="L14" s="7"/>
    </row>
    <row r="15" spans="1:12" ht="32.25" customHeight="1">
      <c r="A15" s="6"/>
      <c r="B15" s="740" t="s">
        <v>392</v>
      </c>
      <c r="C15" s="740"/>
      <c r="D15" s="740"/>
      <c r="E15" s="740"/>
      <c r="F15" s="6"/>
      <c r="G15" s="6"/>
      <c r="H15" s="7"/>
      <c r="I15" s="7"/>
      <c r="J15" s="7"/>
      <c r="K15" s="7"/>
      <c r="L15" s="7"/>
    </row>
    <row r="16" spans="1:12" ht="18">
      <c r="A16" s="6"/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</row>
    <row r="17" spans="1:12" ht="18">
      <c r="A17" s="8" t="s">
        <v>272</v>
      </c>
      <c r="B17" s="8"/>
      <c r="C17" s="8"/>
      <c r="D17" s="9"/>
      <c r="E17" s="6"/>
      <c r="F17" s="6"/>
      <c r="G17" s="6"/>
      <c r="H17" s="7"/>
      <c r="I17" s="7"/>
      <c r="J17" s="7"/>
      <c r="K17" s="7"/>
      <c r="L17" s="7"/>
    </row>
    <row r="18" spans="1:12" ht="18">
      <c r="A18" s="10"/>
      <c r="B18" s="10"/>
      <c r="C18" s="10"/>
      <c r="D18" s="11"/>
      <c r="E18" s="6"/>
      <c r="F18" s="6"/>
      <c r="G18" s="6"/>
      <c r="H18" s="7"/>
      <c r="I18" s="7"/>
      <c r="J18" s="7"/>
      <c r="K18" s="7"/>
      <c r="L18" s="7"/>
    </row>
    <row r="19" spans="1:12" ht="79.5" customHeight="1">
      <c r="A19" s="52" t="s">
        <v>269</v>
      </c>
      <c r="B19" s="52" t="s">
        <v>273</v>
      </c>
      <c r="C19" s="52" t="s">
        <v>393</v>
      </c>
      <c r="D19" s="53"/>
      <c r="E19" s="52" t="s">
        <v>394</v>
      </c>
      <c r="F19" s="6"/>
      <c r="G19" s="6"/>
      <c r="H19" s="7"/>
      <c r="I19" s="7"/>
      <c r="J19" s="7"/>
      <c r="K19" s="7"/>
      <c r="L19" s="7"/>
    </row>
    <row r="20" spans="1:12" ht="30.75" customHeight="1">
      <c r="A20" s="51" t="s">
        <v>274</v>
      </c>
      <c r="B20" s="12" t="s">
        <v>264</v>
      </c>
      <c r="C20" s="39">
        <v>0</v>
      </c>
      <c r="D20" s="11"/>
      <c r="E20" s="40">
        <v>0</v>
      </c>
      <c r="F20" s="6"/>
      <c r="G20" s="6"/>
      <c r="H20" s="7"/>
      <c r="I20" s="7"/>
      <c r="J20" s="7"/>
      <c r="K20" s="7"/>
      <c r="L20" s="7"/>
    </row>
    <row r="21" spans="1:7" ht="58.5" customHeight="1">
      <c r="A21" s="51" t="s">
        <v>275</v>
      </c>
      <c r="B21" s="13" t="s">
        <v>276</v>
      </c>
      <c r="C21" s="15">
        <v>18585000</v>
      </c>
      <c r="D21" s="11"/>
      <c r="E21" s="40">
        <v>12000000</v>
      </c>
      <c r="F21" s="6"/>
      <c r="G21" s="6"/>
    </row>
    <row r="22" spans="1:7" ht="18">
      <c r="A22" s="51" t="s">
        <v>277</v>
      </c>
      <c r="B22" s="12" t="s">
        <v>278</v>
      </c>
      <c r="C22" s="39">
        <v>0</v>
      </c>
      <c r="D22" s="39">
        <v>0</v>
      </c>
      <c r="E22" s="39">
        <v>0</v>
      </c>
      <c r="F22" s="6"/>
      <c r="G22" s="6"/>
    </row>
    <row r="23" spans="1:7" ht="18">
      <c r="A23" s="14"/>
      <c r="B23" s="16" t="s">
        <v>270</v>
      </c>
      <c r="C23" s="17">
        <f>SUM(C21:C22)</f>
        <v>18585000</v>
      </c>
      <c r="D23" s="17">
        <f>SUM(D21:D22)</f>
        <v>0</v>
      </c>
      <c r="E23" s="17">
        <f>SUM(E21:E22)</f>
        <v>12000000</v>
      </c>
      <c r="F23" s="6"/>
      <c r="G23" s="6"/>
    </row>
    <row r="24" spans="1:4" ht="12.75">
      <c r="A24" s="18"/>
      <c r="B24" s="18"/>
      <c r="C24" s="18"/>
      <c r="D24" s="19"/>
    </row>
    <row r="25" spans="1:4" ht="15" hidden="1">
      <c r="A25" s="10" t="s">
        <v>279</v>
      </c>
      <c r="B25" s="10"/>
      <c r="C25" s="18"/>
      <c r="D25" s="19"/>
    </row>
    <row r="26" spans="1:4" ht="12.75" hidden="1">
      <c r="A26" s="18"/>
      <c r="B26" s="18"/>
      <c r="C26" s="18"/>
      <c r="D26" s="19"/>
    </row>
    <row r="27" spans="1:4" ht="45" hidden="1">
      <c r="A27" s="12" t="s">
        <v>269</v>
      </c>
      <c r="B27" s="12" t="s">
        <v>273</v>
      </c>
      <c r="C27" s="13" t="s">
        <v>280</v>
      </c>
      <c r="D27" s="19"/>
    </row>
    <row r="28" spans="1:4" ht="45.75" hidden="1">
      <c r="A28" s="14" t="s">
        <v>274</v>
      </c>
      <c r="B28" s="13" t="s">
        <v>276</v>
      </c>
      <c r="C28" s="20"/>
      <c r="D28" s="19"/>
    </row>
    <row r="29" spans="1:4" ht="18" hidden="1">
      <c r="A29" s="14" t="s">
        <v>275</v>
      </c>
      <c r="B29" s="12" t="s">
        <v>278</v>
      </c>
      <c r="C29" s="20"/>
      <c r="D29" s="19"/>
    </row>
    <row r="30" spans="1:4" ht="18" hidden="1">
      <c r="A30" s="14"/>
      <c r="B30" s="16" t="s">
        <v>270</v>
      </c>
      <c r="C30" s="21">
        <f>C28+C29</f>
        <v>0</v>
      </c>
      <c r="D30" s="19"/>
    </row>
    <row r="31" spans="1:4" ht="12.75">
      <c r="A31" s="22"/>
      <c r="B31" s="22"/>
      <c r="C31" s="22"/>
      <c r="D31" s="23"/>
    </row>
    <row r="33" spans="1:4" ht="12.75">
      <c r="A33" s="18"/>
      <c r="B33" s="18"/>
      <c r="C33" s="18"/>
      <c r="D33" s="19"/>
    </row>
    <row r="34" spans="1:4" ht="15">
      <c r="A34" s="10" t="s">
        <v>279</v>
      </c>
      <c r="B34" s="10"/>
      <c r="C34" s="18"/>
      <c r="D34" s="19"/>
    </row>
    <row r="35" spans="1:4" ht="12.75">
      <c r="A35" s="18"/>
      <c r="B35" s="18"/>
      <c r="C35" s="18"/>
      <c r="D35" s="19"/>
    </row>
    <row r="36" spans="1:5" ht="72" customHeight="1">
      <c r="A36" s="52" t="s">
        <v>269</v>
      </c>
      <c r="B36" s="52" t="s">
        <v>273</v>
      </c>
      <c r="C36" s="52" t="s">
        <v>395</v>
      </c>
      <c r="D36" s="55"/>
      <c r="E36" s="52" t="s">
        <v>396</v>
      </c>
    </row>
    <row r="37" spans="1:5" ht="18">
      <c r="A37" s="51">
        <v>1</v>
      </c>
      <c r="B37" s="12" t="s">
        <v>264</v>
      </c>
      <c r="C37" s="39">
        <v>0</v>
      </c>
      <c r="D37" s="19"/>
      <c r="E37" s="40">
        <v>0</v>
      </c>
    </row>
    <row r="38" spans="1:5" ht="45.75">
      <c r="A38" s="51" t="s">
        <v>275</v>
      </c>
      <c r="B38" s="13" t="s">
        <v>276</v>
      </c>
      <c r="C38" s="15">
        <v>-18585000</v>
      </c>
      <c r="D38" s="19"/>
      <c r="E38" s="40">
        <v>-12000000</v>
      </c>
    </row>
    <row r="39" spans="1:5" ht="18">
      <c r="A39" s="51" t="s">
        <v>277</v>
      </c>
      <c r="B39" s="12" t="s">
        <v>278</v>
      </c>
      <c r="C39" s="39">
        <v>0</v>
      </c>
      <c r="D39" s="39">
        <v>0</v>
      </c>
      <c r="E39" s="39">
        <v>0</v>
      </c>
    </row>
    <row r="40" spans="1:5" ht="18">
      <c r="A40" s="14"/>
      <c r="B40" s="16" t="s">
        <v>270</v>
      </c>
      <c r="C40" s="17">
        <f>C38+C39</f>
        <v>-18585000</v>
      </c>
      <c r="D40" s="17">
        <f>D38+D39</f>
        <v>0</v>
      </c>
      <c r="E40" s="17">
        <f>E38+E39</f>
        <v>-12000000</v>
      </c>
    </row>
    <row r="41" spans="1:5" ht="12.75">
      <c r="A41" s="22"/>
      <c r="B41" s="22"/>
      <c r="C41" s="22"/>
      <c r="D41" s="23"/>
      <c r="E41" s="24"/>
    </row>
  </sheetData>
  <sheetProtection/>
  <mergeCells count="8">
    <mergeCell ref="B15:E15"/>
    <mergeCell ref="C1:E1"/>
    <mergeCell ref="C5:E5"/>
    <mergeCell ref="B14:E14"/>
    <mergeCell ref="C2:E2"/>
    <mergeCell ref="C3:E3"/>
    <mergeCell ref="C4:E4"/>
    <mergeCell ref="C6:E6"/>
  </mergeCells>
  <printOptions/>
  <pageMargins left="0.984251968503937" right="0" top="0.5905511811023623" bottom="0.5905511811023623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6.75390625" style="0" customWidth="1"/>
    <col min="2" max="3" width="19.25390625" style="0" customWidth="1"/>
    <col min="4" max="4" width="19.625" style="0" customWidth="1"/>
    <col min="5" max="5" width="20.375" style="0" customWidth="1"/>
    <col min="6" max="6" width="18.75390625" style="0" customWidth="1"/>
    <col min="7" max="7" width="18.375" style="0" customWidth="1"/>
    <col min="8" max="8" width="8.875" style="0" customWidth="1"/>
    <col min="9" max="9" width="7.25390625" style="0" customWidth="1"/>
    <col min="10" max="10" width="0.12890625" style="0" customWidth="1"/>
    <col min="13" max="13" width="12.00390625" style="0" customWidth="1"/>
  </cols>
  <sheetData>
    <row r="1" spans="5:15" s="1" customFormat="1" ht="12.75">
      <c r="E1" s="34"/>
      <c r="F1" s="34" t="s">
        <v>59</v>
      </c>
      <c r="G1" s="34"/>
      <c r="H1" s="34"/>
      <c r="J1" s="74"/>
      <c r="K1" s="75"/>
      <c r="L1" s="75"/>
      <c r="M1" s="75"/>
      <c r="N1" s="76"/>
      <c r="O1" s="77"/>
    </row>
    <row r="2" spans="5:15" s="1" customFormat="1" ht="12.75">
      <c r="E2" s="34"/>
      <c r="F2" s="34" t="s">
        <v>60</v>
      </c>
      <c r="G2" s="34"/>
      <c r="H2" s="34"/>
      <c r="I2" s="727"/>
      <c r="J2" s="727"/>
      <c r="K2" s="727"/>
      <c r="L2" s="727"/>
      <c r="M2" s="727"/>
      <c r="N2" s="727"/>
      <c r="O2" s="77"/>
    </row>
    <row r="3" spans="5:15" s="1" customFormat="1" ht="12.75">
      <c r="E3" s="34"/>
      <c r="F3" s="34" t="s">
        <v>61</v>
      </c>
      <c r="G3" s="34"/>
      <c r="H3" s="34"/>
      <c r="J3" s="74"/>
      <c r="K3" s="804"/>
      <c r="L3" s="804"/>
      <c r="M3" s="804"/>
      <c r="N3" s="804"/>
      <c r="O3" s="804"/>
    </row>
    <row r="4" spans="5:15" s="1" customFormat="1" ht="46.5" customHeight="1">
      <c r="E4" s="2"/>
      <c r="F4" s="805" t="s">
        <v>397</v>
      </c>
      <c r="G4" s="805"/>
      <c r="H4" s="2"/>
      <c r="J4" s="727"/>
      <c r="K4" s="727"/>
      <c r="L4" s="727"/>
      <c r="M4" s="727"/>
      <c r="N4" s="727"/>
      <c r="O4" s="77"/>
    </row>
    <row r="5" spans="5:15" s="1" customFormat="1" ht="16.5" customHeight="1">
      <c r="E5" s="34"/>
      <c r="F5" s="34" t="s">
        <v>1377</v>
      </c>
      <c r="G5" s="34"/>
      <c r="H5" s="34"/>
      <c r="J5" s="74"/>
      <c r="K5" s="804"/>
      <c r="L5" s="804"/>
      <c r="M5" s="804"/>
      <c r="N5" s="804"/>
      <c r="O5" s="804"/>
    </row>
    <row r="6" spans="7:15" ht="12.75">
      <c r="G6" s="3"/>
      <c r="H6" s="3"/>
      <c r="I6" s="3"/>
      <c r="J6" s="3"/>
      <c r="K6" s="3"/>
      <c r="L6" s="3"/>
      <c r="M6" s="3"/>
      <c r="N6" s="3"/>
      <c r="O6" s="5"/>
    </row>
    <row r="7" spans="5:15" ht="12.75">
      <c r="E7" s="3"/>
      <c r="F7" s="3"/>
      <c r="G7" s="3"/>
      <c r="H7" s="3"/>
      <c r="I7" s="3"/>
      <c r="J7" s="3"/>
      <c r="K7" s="3"/>
      <c r="L7" s="3"/>
      <c r="M7" s="3"/>
      <c r="N7" s="3"/>
      <c r="O7" s="5"/>
    </row>
    <row r="8" spans="2:14" ht="18">
      <c r="B8" s="729" t="s">
        <v>62</v>
      </c>
      <c r="C8" s="729"/>
      <c r="D8" s="729"/>
      <c r="E8" s="729"/>
      <c r="F8" s="729"/>
      <c r="G8" s="6"/>
      <c r="H8" s="6"/>
      <c r="I8" s="6"/>
      <c r="J8" s="7"/>
      <c r="K8" s="7"/>
      <c r="L8" s="7"/>
      <c r="M8" s="7"/>
      <c r="N8" s="7"/>
    </row>
    <row r="9" spans="1:14" ht="18.75" customHeight="1">
      <c r="A9" s="729" t="s">
        <v>398</v>
      </c>
      <c r="B9" s="729"/>
      <c r="C9" s="729"/>
      <c r="D9" s="729"/>
      <c r="E9" s="729"/>
      <c r="F9" s="729"/>
      <c r="G9" s="729"/>
      <c r="H9" s="6"/>
      <c r="I9" s="6"/>
      <c r="J9" s="7"/>
      <c r="K9" s="7"/>
      <c r="L9" s="7"/>
      <c r="M9" s="7"/>
      <c r="N9" s="7"/>
    </row>
    <row r="10" spans="2:14" ht="13.5" customHeight="1">
      <c r="B10" s="73"/>
      <c r="C10" s="73"/>
      <c r="D10" s="73"/>
      <c r="E10" s="73"/>
      <c r="F10" s="73"/>
      <c r="G10" s="6"/>
      <c r="H10" s="6"/>
      <c r="I10" s="6"/>
      <c r="J10" s="7"/>
      <c r="K10" s="7"/>
      <c r="L10" s="7"/>
      <c r="M10" s="7"/>
      <c r="N10" s="7"/>
    </row>
    <row r="11" spans="2:14" ht="18">
      <c r="B11" s="798" t="s">
        <v>399</v>
      </c>
      <c r="C11" s="798"/>
      <c r="D11" s="798"/>
      <c r="E11" s="798"/>
      <c r="F11" s="798"/>
      <c r="G11" s="6"/>
      <c r="H11" s="6"/>
      <c r="I11" s="6"/>
      <c r="J11" s="7"/>
      <c r="K11" s="7"/>
      <c r="L11" s="7"/>
      <c r="M11" s="7"/>
      <c r="N11" s="7"/>
    </row>
    <row r="12" spans="2:14" ht="18"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</row>
    <row r="13" spans="1:14" ht="45.75">
      <c r="A13" s="24"/>
      <c r="B13" s="25" t="s">
        <v>63</v>
      </c>
      <c r="C13" s="25" t="s">
        <v>64</v>
      </c>
      <c r="D13" s="25" t="s">
        <v>400</v>
      </c>
      <c r="E13" s="25" t="s">
        <v>65</v>
      </c>
      <c r="F13" s="25" t="s">
        <v>66</v>
      </c>
      <c r="G13" s="25" t="s">
        <v>67</v>
      </c>
      <c r="H13" s="6"/>
      <c r="I13" s="6"/>
      <c r="J13" s="7"/>
      <c r="K13" s="7"/>
      <c r="L13" s="7"/>
      <c r="M13" s="7"/>
      <c r="N13" s="7"/>
    </row>
    <row r="14" spans="1:14" ht="18">
      <c r="A14" s="78">
        <v>1</v>
      </c>
      <c r="B14" s="78">
        <v>2</v>
      </c>
      <c r="C14" s="78">
        <v>3</v>
      </c>
      <c r="D14" s="78">
        <v>4</v>
      </c>
      <c r="E14" s="78">
        <v>5</v>
      </c>
      <c r="F14" s="78">
        <v>6</v>
      </c>
      <c r="G14" s="78">
        <v>7</v>
      </c>
      <c r="H14" s="6"/>
      <c r="I14" s="6"/>
      <c r="J14" s="7"/>
      <c r="K14" s="7"/>
      <c r="L14" s="7"/>
      <c r="M14" s="7"/>
      <c r="N14" s="7"/>
    </row>
    <row r="15" spans="1:14" ht="18">
      <c r="A15" s="24"/>
      <c r="B15" s="12"/>
      <c r="C15" s="12"/>
      <c r="D15" s="12">
        <v>0</v>
      </c>
      <c r="E15" s="12"/>
      <c r="F15" s="12"/>
      <c r="G15" s="12"/>
      <c r="H15" s="6"/>
      <c r="I15" s="6"/>
      <c r="J15" s="7"/>
      <c r="K15" s="7"/>
      <c r="L15" s="7"/>
      <c r="M15" s="7"/>
      <c r="N15" s="7"/>
    </row>
    <row r="16" spans="1:14" ht="18">
      <c r="A16" s="24"/>
      <c r="B16" s="12" t="s">
        <v>68</v>
      </c>
      <c r="C16" s="12"/>
      <c r="D16" s="12">
        <v>0</v>
      </c>
      <c r="E16" s="12"/>
      <c r="F16" s="12"/>
      <c r="G16" s="12"/>
      <c r="H16" s="6"/>
      <c r="I16" s="6"/>
      <c r="J16" s="7"/>
      <c r="K16" s="7"/>
      <c r="L16" s="7"/>
      <c r="M16" s="7"/>
      <c r="N16" s="7"/>
    </row>
    <row r="17" spans="1:14" ht="43.5" customHeight="1">
      <c r="A17" s="18"/>
      <c r="B17" s="799" t="s">
        <v>401</v>
      </c>
      <c r="C17" s="799"/>
      <c r="D17" s="799"/>
      <c r="E17" s="799"/>
      <c r="F17" s="799"/>
      <c r="G17" s="6"/>
      <c r="H17" s="6"/>
      <c r="I17" s="6"/>
      <c r="J17" s="7"/>
      <c r="K17" s="7"/>
      <c r="L17" s="7"/>
      <c r="M17" s="7"/>
      <c r="N17" s="7"/>
    </row>
    <row r="18" spans="1:14" ht="18">
      <c r="A18" s="18"/>
      <c r="B18" s="10"/>
      <c r="C18" s="10"/>
      <c r="D18" s="10"/>
      <c r="E18" s="10"/>
      <c r="F18" s="10"/>
      <c r="G18" s="6"/>
      <c r="H18" s="6"/>
      <c r="I18" s="6"/>
      <c r="J18" s="7"/>
      <c r="K18" s="7"/>
      <c r="L18" s="7"/>
      <c r="M18" s="7"/>
      <c r="N18" s="7"/>
    </row>
    <row r="19" spans="1:14" ht="30.75" customHeight="1">
      <c r="A19" s="800" t="s">
        <v>69</v>
      </c>
      <c r="B19" s="800"/>
      <c r="C19" s="800"/>
      <c r="D19" s="800" t="s">
        <v>402</v>
      </c>
      <c r="E19" s="800"/>
      <c r="F19" s="800"/>
      <c r="G19" s="800"/>
      <c r="H19" s="6"/>
      <c r="I19" s="6"/>
      <c r="J19" s="7"/>
      <c r="K19" s="7"/>
      <c r="L19" s="7"/>
      <c r="M19" s="7"/>
      <c r="N19" s="7"/>
    </row>
    <row r="20" spans="1:9" ht="30" customHeight="1">
      <c r="A20" s="801" t="s">
        <v>70</v>
      </c>
      <c r="B20" s="802"/>
      <c r="C20" s="803"/>
      <c r="D20" s="800">
        <v>0</v>
      </c>
      <c r="E20" s="800"/>
      <c r="F20" s="800"/>
      <c r="G20" s="800"/>
      <c r="H20" s="6"/>
      <c r="I20" s="6"/>
    </row>
    <row r="21" spans="1:9" ht="18">
      <c r="A21" s="18"/>
      <c r="B21" s="79"/>
      <c r="C21" s="79"/>
      <c r="D21" s="797"/>
      <c r="E21" s="797"/>
      <c r="F21" s="10"/>
      <c r="G21" s="6"/>
      <c r="H21" s="6"/>
      <c r="I21" s="6"/>
    </row>
    <row r="22" spans="1:9" ht="18">
      <c r="A22" s="18"/>
      <c r="B22" s="80"/>
      <c r="C22" s="80"/>
      <c r="D22" s="81"/>
      <c r="E22" s="82"/>
      <c r="F22" s="10"/>
      <c r="G22" s="6"/>
      <c r="H22" s="6"/>
      <c r="I22" s="6"/>
    </row>
    <row r="23" spans="1:6" ht="12.75">
      <c r="A23" s="18"/>
      <c r="B23" s="18"/>
      <c r="C23" s="18"/>
      <c r="D23" s="18"/>
      <c r="E23" s="18"/>
      <c r="F23" s="18"/>
    </row>
    <row r="24" spans="1:6" ht="15" hidden="1">
      <c r="A24" s="18"/>
      <c r="B24" s="10"/>
      <c r="C24" s="10"/>
      <c r="D24" s="10"/>
      <c r="E24" s="18"/>
      <c r="F24" s="18"/>
    </row>
    <row r="25" spans="1:6" ht="12.75" hidden="1">
      <c r="A25" s="18"/>
      <c r="B25" s="18"/>
      <c r="C25" s="18"/>
      <c r="D25" s="18"/>
      <c r="E25" s="18"/>
      <c r="F25" s="18"/>
    </row>
    <row r="26" spans="1:6" ht="15" hidden="1">
      <c r="A26" s="18"/>
      <c r="B26" s="10"/>
      <c r="C26" s="10"/>
      <c r="D26" s="10"/>
      <c r="E26" s="83"/>
      <c r="F26" s="18"/>
    </row>
    <row r="27" spans="1:6" ht="18" hidden="1">
      <c r="A27" s="18"/>
      <c r="B27" s="80"/>
      <c r="C27" s="80"/>
      <c r="D27" s="83"/>
      <c r="E27" s="79"/>
      <c r="F27" s="18"/>
    </row>
    <row r="28" spans="1:6" ht="18" hidden="1">
      <c r="A28" s="18"/>
      <c r="B28" s="80"/>
      <c r="C28" s="80"/>
      <c r="D28" s="10"/>
      <c r="E28" s="79"/>
      <c r="F28" s="18"/>
    </row>
    <row r="29" spans="1:6" ht="18" hidden="1">
      <c r="A29" s="18"/>
      <c r="B29" s="80"/>
      <c r="C29" s="80"/>
      <c r="D29" s="81"/>
      <c r="E29" s="82"/>
      <c r="F29" s="18"/>
    </row>
    <row r="30" spans="1:6" ht="12.75">
      <c r="A30" s="18"/>
      <c r="B30" s="18"/>
      <c r="C30" s="18"/>
      <c r="D30" s="18"/>
      <c r="E30" s="18"/>
      <c r="F30" s="18"/>
    </row>
  </sheetData>
  <sheetProtection/>
  <mergeCells count="14">
    <mergeCell ref="K5:O5"/>
    <mergeCell ref="B8:F8"/>
    <mergeCell ref="I2:N2"/>
    <mergeCell ref="K3:O3"/>
    <mergeCell ref="F4:G4"/>
    <mergeCell ref="J4:N4"/>
    <mergeCell ref="D21:E21"/>
    <mergeCell ref="A9:G9"/>
    <mergeCell ref="B11:F11"/>
    <mergeCell ref="B17:F17"/>
    <mergeCell ref="A19:C19"/>
    <mergeCell ref="D19:G19"/>
    <mergeCell ref="A20:C20"/>
    <mergeCell ref="D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00390625" style="0" customWidth="1"/>
    <col min="2" max="2" width="17.25390625" style="0" customWidth="1"/>
    <col min="3" max="3" width="17.375" style="0" customWidth="1"/>
    <col min="4" max="5" width="19.625" style="0" customWidth="1"/>
    <col min="6" max="6" width="20.375" style="0" customWidth="1"/>
    <col min="7" max="7" width="17.625" style="0" customWidth="1"/>
    <col min="8" max="8" width="19.75390625" style="0" customWidth="1"/>
    <col min="9" max="9" width="8.875" style="0" customWidth="1"/>
    <col min="10" max="10" width="7.25390625" style="0" customWidth="1"/>
    <col min="11" max="11" width="0.12890625" style="0" customWidth="1"/>
    <col min="14" max="14" width="12.00390625" style="0" customWidth="1"/>
  </cols>
  <sheetData>
    <row r="1" spans="6:16" s="1" customFormat="1" ht="12.75">
      <c r="F1" s="34"/>
      <c r="G1" s="34" t="s">
        <v>71</v>
      </c>
      <c r="H1" s="34"/>
      <c r="I1" s="34"/>
      <c r="K1" s="74"/>
      <c r="L1" s="75"/>
      <c r="M1" s="75"/>
      <c r="N1" s="75"/>
      <c r="O1" s="76"/>
      <c r="P1" s="77"/>
    </row>
    <row r="2" spans="6:16" s="1" customFormat="1" ht="12.75">
      <c r="F2" s="34"/>
      <c r="G2" s="34" t="s">
        <v>60</v>
      </c>
      <c r="H2" s="34"/>
      <c r="I2" s="34"/>
      <c r="J2" s="727"/>
      <c r="K2" s="727"/>
      <c r="L2" s="727"/>
      <c r="M2" s="727"/>
      <c r="N2" s="727"/>
      <c r="O2" s="727"/>
      <c r="P2" s="77"/>
    </row>
    <row r="3" spans="6:16" s="1" customFormat="1" ht="12.75">
      <c r="F3" s="34"/>
      <c r="G3" s="34" t="s">
        <v>61</v>
      </c>
      <c r="H3" s="34"/>
      <c r="I3" s="34"/>
      <c r="K3" s="74"/>
      <c r="L3" s="804"/>
      <c r="M3" s="804"/>
      <c r="N3" s="804"/>
      <c r="O3" s="804"/>
      <c r="P3" s="804"/>
    </row>
    <row r="4" spans="6:16" s="1" customFormat="1" ht="56.25" customHeight="1">
      <c r="F4" s="2"/>
      <c r="G4" s="805" t="s">
        <v>403</v>
      </c>
      <c r="H4" s="805"/>
      <c r="I4" s="2"/>
      <c r="K4" s="727"/>
      <c r="L4" s="727"/>
      <c r="M4" s="727"/>
      <c r="N4" s="727"/>
      <c r="O4" s="727"/>
      <c r="P4" s="77"/>
    </row>
    <row r="5" spans="6:16" s="1" customFormat="1" ht="16.5" customHeight="1">
      <c r="F5" s="34"/>
      <c r="G5" s="34" t="s">
        <v>1377</v>
      </c>
      <c r="H5" s="34"/>
      <c r="I5" s="34"/>
      <c r="K5" s="74"/>
      <c r="L5" s="804"/>
      <c r="M5" s="804"/>
      <c r="N5" s="804"/>
      <c r="O5" s="804"/>
      <c r="P5" s="804"/>
    </row>
    <row r="6" spans="8:16" ht="12.75">
      <c r="H6" s="3"/>
      <c r="I6" s="3"/>
      <c r="J6" s="3"/>
      <c r="K6" s="3"/>
      <c r="L6" s="3"/>
      <c r="M6" s="3"/>
      <c r="N6" s="3"/>
      <c r="O6" s="3"/>
      <c r="P6" s="5"/>
    </row>
    <row r="7" spans="6:16" ht="12.75">
      <c r="F7" s="3"/>
      <c r="G7" s="3"/>
      <c r="H7" s="3"/>
      <c r="I7" s="3"/>
      <c r="J7" s="3"/>
      <c r="K7" s="3"/>
      <c r="L7" s="3"/>
      <c r="M7" s="3"/>
      <c r="N7" s="3"/>
      <c r="O7" s="3"/>
      <c r="P7" s="5"/>
    </row>
    <row r="8" spans="2:15" ht="18">
      <c r="B8" s="729" t="s">
        <v>62</v>
      </c>
      <c r="C8" s="729"/>
      <c r="D8" s="729"/>
      <c r="E8" s="729"/>
      <c r="F8" s="729"/>
      <c r="G8" s="729"/>
      <c r="H8" s="6"/>
      <c r="I8" s="6"/>
      <c r="J8" s="6"/>
      <c r="K8" s="7"/>
      <c r="L8" s="7"/>
      <c r="M8" s="7"/>
      <c r="N8" s="7"/>
      <c r="O8" s="7"/>
    </row>
    <row r="9" spans="1:15" ht="18.75" customHeight="1">
      <c r="A9" s="795" t="s">
        <v>404</v>
      </c>
      <c r="B9" s="795"/>
      <c r="C9" s="795"/>
      <c r="D9" s="795"/>
      <c r="E9" s="795"/>
      <c r="F9" s="795"/>
      <c r="G9" s="795"/>
      <c r="H9" s="795"/>
      <c r="I9" s="6"/>
      <c r="J9" s="6"/>
      <c r="K9" s="7"/>
      <c r="L9" s="7"/>
      <c r="M9" s="7"/>
      <c r="N9" s="7"/>
      <c r="O9" s="7"/>
    </row>
    <row r="10" spans="2:15" ht="13.5" customHeight="1">
      <c r="B10" s="73"/>
      <c r="C10" s="73"/>
      <c r="D10" s="73"/>
      <c r="E10" s="73"/>
      <c r="F10" s="73"/>
      <c r="G10" s="73"/>
      <c r="H10" s="6"/>
      <c r="I10" s="6"/>
      <c r="J10" s="6"/>
      <c r="K10" s="7"/>
      <c r="L10" s="7"/>
      <c r="M10" s="7"/>
      <c r="N10" s="7"/>
      <c r="O10" s="7"/>
    </row>
    <row r="11" spans="2:15" ht="18">
      <c r="B11" s="798" t="s">
        <v>405</v>
      </c>
      <c r="C11" s="798"/>
      <c r="D11" s="798"/>
      <c r="E11" s="798"/>
      <c r="F11" s="798"/>
      <c r="G11" s="798"/>
      <c r="H11" s="6"/>
      <c r="I11" s="6"/>
      <c r="J11" s="6"/>
      <c r="K11" s="7"/>
      <c r="L11" s="7"/>
      <c r="M11" s="7"/>
      <c r="N11" s="7"/>
      <c r="O11" s="7"/>
    </row>
    <row r="12" spans="2:15" ht="18">
      <c r="B12" s="6"/>
      <c r="C12" s="6"/>
      <c r="D12" s="6"/>
      <c r="E12" s="6"/>
      <c r="F12" s="6"/>
      <c r="G12" s="6"/>
      <c r="H12" s="6"/>
      <c r="I12" s="6"/>
      <c r="J12" s="6"/>
      <c r="K12" s="7"/>
      <c r="L12" s="7"/>
      <c r="M12" s="7"/>
      <c r="N12" s="7"/>
      <c r="O12" s="7"/>
    </row>
    <row r="13" spans="1:15" ht="60.75">
      <c r="A13" s="24"/>
      <c r="B13" s="25" t="s">
        <v>63</v>
      </c>
      <c r="C13" s="25" t="s">
        <v>64</v>
      </c>
      <c r="D13" s="25" t="s">
        <v>406</v>
      </c>
      <c r="E13" s="25" t="s">
        <v>407</v>
      </c>
      <c r="F13" s="25" t="s">
        <v>65</v>
      </c>
      <c r="G13" s="25" t="s">
        <v>66</v>
      </c>
      <c r="H13" s="25" t="s">
        <v>67</v>
      </c>
      <c r="I13" s="6"/>
      <c r="J13" s="6"/>
      <c r="K13" s="7"/>
      <c r="L13" s="7"/>
      <c r="M13" s="7"/>
      <c r="N13" s="7"/>
      <c r="O13" s="7"/>
    </row>
    <row r="14" spans="1:15" ht="18">
      <c r="A14" s="78">
        <v>1</v>
      </c>
      <c r="B14" s="78">
        <v>2</v>
      </c>
      <c r="C14" s="78">
        <v>3</v>
      </c>
      <c r="D14" s="78">
        <v>4</v>
      </c>
      <c r="E14" s="78">
        <v>5</v>
      </c>
      <c r="F14" s="78">
        <v>6</v>
      </c>
      <c r="G14" s="78">
        <v>7</v>
      </c>
      <c r="H14" s="78">
        <v>8</v>
      </c>
      <c r="I14" s="6"/>
      <c r="J14" s="6"/>
      <c r="K14" s="7"/>
      <c r="L14" s="7"/>
      <c r="M14" s="7"/>
      <c r="N14" s="7"/>
      <c r="O14" s="7"/>
    </row>
    <row r="15" spans="1:15" ht="18">
      <c r="A15" s="24"/>
      <c r="B15" s="12"/>
      <c r="C15" s="12"/>
      <c r="D15" s="12">
        <v>0</v>
      </c>
      <c r="E15" s="12">
        <v>0</v>
      </c>
      <c r="F15" s="12"/>
      <c r="G15" s="12"/>
      <c r="H15" s="12"/>
      <c r="I15" s="6"/>
      <c r="J15" s="6"/>
      <c r="K15" s="7"/>
      <c r="L15" s="7"/>
      <c r="M15" s="7"/>
      <c r="N15" s="7"/>
      <c r="O15" s="7"/>
    </row>
    <row r="16" spans="1:15" ht="18">
      <c r="A16" s="24"/>
      <c r="B16" s="12" t="s">
        <v>68</v>
      </c>
      <c r="C16" s="12"/>
      <c r="D16" s="12">
        <v>0</v>
      </c>
      <c r="E16" s="12">
        <v>0</v>
      </c>
      <c r="F16" s="12"/>
      <c r="G16" s="12"/>
      <c r="H16" s="12"/>
      <c r="I16" s="6"/>
      <c r="J16" s="6"/>
      <c r="K16" s="7"/>
      <c r="L16" s="7"/>
      <c r="M16" s="7"/>
      <c r="N16" s="7"/>
      <c r="O16" s="7"/>
    </row>
    <row r="17" spans="1:15" ht="43.5" customHeight="1">
      <c r="A17" s="18"/>
      <c r="B17" s="799" t="s">
        <v>408</v>
      </c>
      <c r="C17" s="799"/>
      <c r="D17" s="799"/>
      <c r="E17" s="799"/>
      <c r="F17" s="799"/>
      <c r="G17" s="799"/>
      <c r="H17" s="6"/>
      <c r="I17" s="6"/>
      <c r="J17" s="6"/>
      <c r="K17" s="7"/>
      <c r="L17" s="7"/>
      <c r="M17" s="7"/>
      <c r="N17" s="7"/>
      <c r="O17" s="7"/>
    </row>
    <row r="18" spans="1:15" ht="18">
      <c r="A18" s="18"/>
      <c r="B18" s="10"/>
      <c r="C18" s="10"/>
      <c r="D18" s="10"/>
      <c r="E18" s="10"/>
      <c r="F18" s="10"/>
      <c r="G18" s="10"/>
      <c r="H18" s="6"/>
      <c r="I18" s="6"/>
      <c r="J18" s="6"/>
      <c r="K18" s="7"/>
      <c r="L18" s="7"/>
      <c r="M18" s="7"/>
      <c r="N18" s="7"/>
      <c r="O18" s="7"/>
    </row>
    <row r="19" spans="1:15" ht="63" customHeight="1">
      <c r="A19" s="800" t="s">
        <v>69</v>
      </c>
      <c r="B19" s="800"/>
      <c r="C19" s="800"/>
      <c r="D19" s="806" t="s">
        <v>409</v>
      </c>
      <c r="E19" s="807"/>
      <c r="F19" s="808" t="s">
        <v>410</v>
      </c>
      <c r="G19" s="808"/>
      <c r="H19" s="807"/>
      <c r="I19" s="6"/>
      <c r="J19" s="6"/>
      <c r="K19" s="7"/>
      <c r="L19" s="7"/>
      <c r="M19" s="7"/>
      <c r="N19" s="7"/>
      <c r="O19" s="7"/>
    </row>
    <row r="20" spans="1:10" ht="30" customHeight="1">
      <c r="A20" s="801" t="s">
        <v>70</v>
      </c>
      <c r="B20" s="802"/>
      <c r="C20" s="803"/>
      <c r="D20" s="806">
        <v>0</v>
      </c>
      <c r="E20" s="807"/>
      <c r="F20" s="808">
        <v>0</v>
      </c>
      <c r="G20" s="808"/>
      <c r="H20" s="807"/>
      <c r="I20" s="6"/>
      <c r="J20" s="6"/>
    </row>
    <row r="21" spans="1:10" ht="18">
      <c r="A21" s="18"/>
      <c r="B21" s="79"/>
      <c r="C21" s="79"/>
      <c r="D21" s="797"/>
      <c r="E21" s="797"/>
      <c r="F21" s="797"/>
      <c r="G21" s="10"/>
      <c r="H21" s="6"/>
      <c r="I21" s="6"/>
      <c r="J21" s="6"/>
    </row>
    <row r="22" spans="1:10" ht="18">
      <c r="A22" s="18"/>
      <c r="B22" s="80"/>
      <c r="C22" s="80"/>
      <c r="D22" s="81"/>
      <c r="E22" s="81"/>
      <c r="F22" s="82"/>
      <c r="G22" s="10"/>
      <c r="H22" s="6"/>
      <c r="I22" s="6"/>
      <c r="J22" s="6"/>
    </row>
    <row r="23" spans="1:7" ht="12.75">
      <c r="A23" s="18"/>
      <c r="B23" s="18"/>
      <c r="C23" s="18"/>
      <c r="D23" s="18"/>
      <c r="E23" s="18"/>
      <c r="F23" s="18"/>
      <c r="G23" s="18"/>
    </row>
    <row r="24" spans="1:7" ht="15" hidden="1">
      <c r="A24" s="18"/>
      <c r="B24" s="10"/>
      <c r="C24" s="10"/>
      <c r="D24" s="10"/>
      <c r="E24" s="10"/>
      <c r="F24" s="18"/>
      <c r="G24" s="18"/>
    </row>
    <row r="25" spans="1:7" ht="12.75" hidden="1">
      <c r="A25" s="18"/>
      <c r="B25" s="18"/>
      <c r="C25" s="18"/>
      <c r="D25" s="18"/>
      <c r="E25" s="18"/>
      <c r="F25" s="18"/>
      <c r="G25" s="18"/>
    </row>
    <row r="26" spans="1:7" ht="15" hidden="1">
      <c r="A26" s="18"/>
      <c r="B26" s="10"/>
      <c r="C26" s="10"/>
      <c r="D26" s="10"/>
      <c r="E26" s="10"/>
      <c r="F26" s="83"/>
      <c r="G26" s="18"/>
    </row>
    <row r="27" spans="1:7" ht="18" hidden="1">
      <c r="A27" s="18"/>
      <c r="B27" s="80"/>
      <c r="C27" s="80"/>
      <c r="D27" s="83"/>
      <c r="E27" s="83"/>
      <c r="F27" s="79"/>
      <c r="G27" s="18"/>
    </row>
    <row r="28" spans="1:7" ht="18" hidden="1">
      <c r="A28" s="18"/>
      <c r="B28" s="80"/>
      <c r="C28" s="80"/>
      <c r="D28" s="10"/>
      <c r="E28" s="10"/>
      <c r="F28" s="79"/>
      <c r="G28" s="18"/>
    </row>
    <row r="29" spans="1:7" ht="18" hidden="1">
      <c r="A29" s="18"/>
      <c r="B29" s="80"/>
      <c r="C29" s="80"/>
      <c r="D29" s="81"/>
      <c r="E29" s="81"/>
      <c r="F29" s="82"/>
      <c r="G29" s="18"/>
    </row>
    <row r="30" spans="1:7" ht="12.75">
      <c r="A30" s="18"/>
      <c r="B30" s="18"/>
      <c r="C30" s="18"/>
      <c r="D30" s="18"/>
      <c r="E30" s="18"/>
      <c r="F30" s="18"/>
      <c r="G30" s="18"/>
    </row>
  </sheetData>
  <sheetProtection/>
  <mergeCells count="16">
    <mergeCell ref="L5:P5"/>
    <mergeCell ref="B8:G8"/>
    <mergeCell ref="J2:O2"/>
    <mergeCell ref="L3:P3"/>
    <mergeCell ref="G4:H4"/>
    <mergeCell ref="K4:O4"/>
    <mergeCell ref="A20:C20"/>
    <mergeCell ref="D20:E20"/>
    <mergeCell ref="F20:H20"/>
    <mergeCell ref="D21:F21"/>
    <mergeCell ref="A9:H9"/>
    <mergeCell ref="B11:G11"/>
    <mergeCell ref="B17:G17"/>
    <mergeCell ref="A19:C19"/>
    <mergeCell ref="D19:E19"/>
    <mergeCell ref="F19:H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B4" sqref="B4:E4"/>
    </sheetView>
  </sheetViews>
  <sheetFormatPr defaultColWidth="9.00390625" defaultRowHeight="21.75" customHeight="1"/>
  <cols>
    <col min="1" max="1" width="28.125" style="0" customWidth="1"/>
    <col min="2" max="2" width="44.625" style="0" customWidth="1"/>
    <col min="3" max="3" width="14.625" style="193" customWidth="1"/>
    <col min="4" max="4" width="0.12890625" style="0" hidden="1" customWidth="1"/>
    <col min="5" max="5" width="14.375" style="0" customWidth="1"/>
    <col min="6" max="6" width="9.125" style="0" hidden="1" customWidth="1"/>
    <col min="7" max="7" width="10.125" style="0" hidden="1" customWidth="1"/>
    <col min="8" max="8" width="15.375" style="0" customWidth="1"/>
    <col min="9" max="9" width="19.125" style="183" customWidth="1"/>
    <col min="10" max="10" width="12.25390625" style="0" customWidth="1"/>
    <col min="11" max="11" width="18.125" style="183" customWidth="1"/>
    <col min="12" max="12" width="11.875" style="0" customWidth="1"/>
  </cols>
  <sheetData>
    <row r="1" spans="1:11" s="1" customFormat="1" ht="15.75">
      <c r="A1" s="724" t="s">
        <v>260</v>
      </c>
      <c r="B1" s="724"/>
      <c r="C1" s="724"/>
      <c r="D1" s="724"/>
      <c r="E1" s="724"/>
      <c r="I1" s="181"/>
      <c r="K1" s="181"/>
    </row>
    <row r="2" spans="1:11" s="1" customFormat="1" ht="12.75">
      <c r="A2" s="727" t="s">
        <v>377</v>
      </c>
      <c r="B2" s="727"/>
      <c r="C2" s="727"/>
      <c r="D2" s="727"/>
      <c r="E2" s="727"/>
      <c r="I2" s="181"/>
      <c r="K2" s="181"/>
    </row>
    <row r="3" spans="1:11" s="1" customFormat="1" ht="12.75">
      <c r="A3" s="727" t="s">
        <v>378</v>
      </c>
      <c r="B3" s="727"/>
      <c r="C3" s="727"/>
      <c r="D3" s="727"/>
      <c r="E3" s="727"/>
      <c r="I3" s="181"/>
      <c r="K3" s="181"/>
    </row>
    <row r="4" spans="1:11" s="34" customFormat="1" ht="33" customHeight="1">
      <c r="A4" s="26"/>
      <c r="B4" s="732" t="s">
        <v>1368</v>
      </c>
      <c r="C4" s="732"/>
      <c r="D4" s="732"/>
      <c r="E4" s="732"/>
      <c r="I4" s="182"/>
      <c r="K4" s="182"/>
    </row>
    <row r="5" spans="1:11" s="34" customFormat="1" ht="28.5" customHeight="1" hidden="1">
      <c r="A5" s="26"/>
      <c r="B5" s="726" t="s">
        <v>35</v>
      </c>
      <c r="C5" s="726"/>
      <c r="D5" s="26"/>
      <c r="I5" s="182"/>
      <c r="K5" s="182"/>
    </row>
    <row r="6" spans="1:11" s="34" customFormat="1" ht="12.75" hidden="1">
      <c r="A6" s="26"/>
      <c r="B6" s="727" t="s">
        <v>41</v>
      </c>
      <c r="C6" s="727"/>
      <c r="I6" s="182"/>
      <c r="K6" s="182"/>
    </row>
    <row r="7" spans="1:4" ht="24.75" customHeight="1">
      <c r="A7" s="3"/>
      <c r="B7" s="728"/>
      <c r="C7" s="728"/>
      <c r="D7" s="3"/>
    </row>
    <row r="8" spans="1:4" ht="9.75" customHeight="1">
      <c r="A8" s="729" t="s">
        <v>363</v>
      </c>
      <c r="B8" s="729"/>
      <c r="C8" s="729"/>
      <c r="D8" s="729"/>
    </row>
    <row r="9" spans="1:5" ht="38.25" customHeight="1">
      <c r="A9" s="730" t="s">
        <v>364</v>
      </c>
      <c r="B9" s="730"/>
      <c r="C9" s="730"/>
      <c r="D9" s="730"/>
      <c r="E9" s="730"/>
    </row>
    <row r="10" spans="1:5" ht="15.75" customHeight="1">
      <c r="A10" s="729" t="s">
        <v>381</v>
      </c>
      <c r="B10" s="729"/>
      <c r="C10" s="729"/>
      <c r="D10" s="729"/>
      <c r="E10" s="729"/>
    </row>
    <row r="11" spans="3:5" ht="13.5" customHeight="1">
      <c r="C11" s="184"/>
      <c r="E11" t="s">
        <v>382</v>
      </c>
    </row>
    <row r="12" spans="1:5" ht="38.25" customHeight="1">
      <c r="A12" s="29" t="s">
        <v>281</v>
      </c>
      <c r="B12" s="29" t="s">
        <v>3</v>
      </c>
      <c r="C12" s="197" t="s">
        <v>379</v>
      </c>
      <c r="D12" s="198"/>
      <c r="E12" s="199" t="s">
        <v>380</v>
      </c>
    </row>
    <row r="13" spans="1:5" ht="12.75" customHeight="1">
      <c r="A13" s="200">
        <v>1</v>
      </c>
      <c r="B13" s="200">
        <v>2</v>
      </c>
      <c r="C13" s="201">
        <v>3</v>
      </c>
      <c r="D13" s="3"/>
      <c r="E13" s="199">
        <v>4</v>
      </c>
    </row>
    <row r="14" spans="1:11" s="27" customFormat="1" ht="1.5" customHeight="1" hidden="1">
      <c r="A14" s="30" t="s">
        <v>4</v>
      </c>
      <c r="B14" s="31" t="s">
        <v>5</v>
      </c>
      <c r="C14" s="186">
        <f>C15+C35</f>
        <v>0</v>
      </c>
      <c r="D14" s="194">
        <f>D15</f>
        <v>-3544.7309999999998</v>
      </c>
      <c r="E14" s="196"/>
      <c r="I14" s="187"/>
      <c r="K14" s="187"/>
    </row>
    <row r="15" spans="1:5" ht="26.25" customHeight="1">
      <c r="A15" s="41" t="s">
        <v>6</v>
      </c>
      <c r="B15" s="42" t="s">
        <v>7</v>
      </c>
      <c r="C15" s="188">
        <f>C21+C26+C16</f>
        <v>0</v>
      </c>
      <c r="D15" s="188">
        <f>D21+D26+D16</f>
        <v>-3544.7309999999998</v>
      </c>
      <c r="E15" s="188">
        <f>E21+E26+E16</f>
        <v>0</v>
      </c>
    </row>
    <row r="16" spans="1:5" ht="24.75" customHeight="1">
      <c r="A16" s="30" t="s">
        <v>256</v>
      </c>
      <c r="B16" s="38" t="s">
        <v>255</v>
      </c>
      <c r="C16" s="188">
        <f>C17+C20</f>
        <v>0</v>
      </c>
      <c r="D16" s="188">
        <f>D17+D20</f>
        <v>0</v>
      </c>
      <c r="E16" s="188">
        <f>E17+E20</f>
        <v>0</v>
      </c>
    </row>
    <row r="17" spans="1:5" ht="26.25" customHeight="1">
      <c r="A17" s="41" t="s">
        <v>254</v>
      </c>
      <c r="B17" s="42" t="s">
        <v>257</v>
      </c>
      <c r="C17" s="188">
        <f>C18</f>
        <v>0</v>
      </c>
      <c r="D17" s="188">
        <f>D18</f>
        <v>0</v>
      </c>
      <c r="E17" s="188">
        <f>E18</f>
        <v>0</v>
      </c>
    </row>
    <row r="18" spans="1:5" ht="39" customHeight="1">
      <c r="A18" s="47" t="s">
        <v>36</v>
      </c>
      <c r="B18" s="42" t="s">
        <v>258</v>
      </c>
      <c r="C18" s="188">
        <v>0</v>
      </c>
      <c r="D18" s="188">
        <v>0</v>
      </c>
      <c r="E18" s="188">
        <v>0</v>
      </c>
    </row>
    <row r="19" spans="1:5" ht="39" customHeight="1">
      <c r="A19" s="47" t="s">
        <v>37</v>
      </c>
      <c r="B19" s="168" t="s">
        <v>307</v>
      </c>
      <c r="C19" s="188">
        <v>0</v>
      </c>
      <c r="D19" s="188">
        <v>0</v>
      </c>
      <c r="E19" s="188">
        <v>0</v>
      </c>
    </row>
    <row r="20" spans="1:5" ht="39" customHeight="1">
      <c r="A20" s="47" t="s">
        <v>38</v>
      </c>
      <c r="B20" s="168" t="s">
        <v>308</v>
      </c>
      <c r="C20" s="188">
        <v>0</v>
      </c>
      <c r="D20" s="188">
        <v>0</v>
      </c>
      <c r="E20" s="188">
        <v>0</v>
      </c>
    </row>
    <row r="21" spans="1:11" ht="42" customHeight="1">
      <c r="A21" s="30" t="s">
        <v>8</v>
      </c>
      <c r="B21" s="169" t="s">
        <v>9</v>
      </c>
      <c r="C21" s="186">
        <f>C22+C24</f>
        <v>0</v>
      </c>
      <c r="D21" s="186">
        <f>D22+D24</f>
        <v>-3544.7309999999998</v>
      </c>
      <c r="E21" s="186">
        <f>E22+E24</f>
        <v>0</v>
      </c>
      <c r="J21" s="728"/>
      <c r="K21" s="728"/>
    </row>
    <row r="22" spans="1:11" ht="40.5" customHeight="1">
      <c r="A22" s="47" t="s">
        <v>365</v>
      </c>
      <c r="B22" s="44" t="s">
        <v>10</v>
      </c>
      <c r="C22" s="188">
        <f>C23</f>
        <v>18585000</v>
      </c>
      <c r="D22" s="188">
        <f>D23</f>
        <v>21657</v>
      </c>
      <c r="E22" s="188">
        <f>E23</f>
        <v>12000000</v>
      </c>
      <c r="J22" s="731"/>
      <c r="K22" s="731"/>
    </row>
    <row r="23" spans="1:12" ht="52.5" customHeight="1">
      <c r="A23" s="47" t="s">
        <v>366</v>
      </c>
      <c r="B23" s="44" t="s">
        <v>11</v>
      </c>
      <c r="C23" s="188">
        <v>18585000</v>
      </c>
      <c r="D23" s="195">
        <v>21657</v>
      </c>
      <c r="E23" s="202">
        <v>12000000</v>
      </c>
      <c r="G23" s="28"/>
      <c r="H23" s="183"/>
      <c r="I23" s="189"/>
      <c r="J23" s="189"/>
      <c r="K23" s="189"/>
      <c r="L23" s="3"/>
    </row>
    <row r="24" spans="1:10" ht="39.75" customHeight="1">
      <c r="A24" s="47" t="s">
        <v>367</v>
      </c>
      <c r="B24" s="44" t="s">
        <v>12</v>
      </c>
      <c r="C24" s="188">
        <f>C25</f>
        <v>-18585000</v>
      </c>
      <c r="D24" s="188">
        <f>D25</f>
        <v>-25201.731</v>
      </c>
      <c r="E24" s="188">
        <f>E25</f>
        <v>-12000000</v>
      </c>
      <c r="H24" s="183"/>
      <c r="J24" s="183"/>
    </row>
    <row r="25" spans="1:11" ht="51">
      <c r="A25" s="47" t="s">
        <v>368</v>
      </c>
      <c r="B25" s="44" t="s">
        <v>13</v>
      </c>
      <c r="C25" s="188">
        <v>-18585000</v>
      </c>
      <c r="D25" s="195">
        <v>-25201.731</v>
      </c>
      <c r="E25" s="202">
        <v>-12000000</v>
      </c>
      <c r="H25" s="183">
        <v>392322047</v>
      </c>
      <c r="I25" s="183">
        <v>402362535</v>
      </c>
      <c r="K25"/>
    </row>
    <row r="26" spans="1:9" ht="25.5" customHeight="1">
      <c r="A26" s="30" t="s">
        <v>14</v>
      </c>
      <c r="B26" s="31" t="s">
        <v>15</v>
      </c>
      <c r="C26" s="186">
        <f>C27+C31</f>
        <v>0</v>
      </c>
      <c r="D26" s="186">
        <f>D27+D31</f>
        <v>0</v>
      </c>
      <c r="E26" s="186">
        <f>E27+E31</f>
        <v>0</v>
      </c>
      <c r="H26" s="28">
        <v>392322047</v>
      </c>
      <c r="I26" s="183">
        <v>402362535</v>
      </c>
    </row>
    <row r="27" spans="1:9" ht="12.75">
      <c r="A27" s="41" t="s">
        <v>16</v>
      </c>
      <c r="B27" s="44" t="s">
        <v>17</v>
      </c>
      <c r="C27" s="188">
        <f>C28</f>
        <v>-413590047</v>
      </c>
      <c r="D27" s="188">
        <f aca="true" t="shared" si="0" ref="D27:E29">D28</f>
        <v>-411219023</v>
      </c>
      <c r="E27" s="188">
        <f t="shared" si="0"/>
        <v>-417036571</v>
      </c>
      <c r="H27" s="183">
        <f>H25-H26</f>
        <v>0</v>
      </c>
      <c r="I27" s="183">
        <f>I25-I26</f>
        <v>0</v>
      </c>
    </row>
    <row r="28" spans="1:8" ht="21" customHeight="1">
      <c r="A28" s="41" t="s">
        <v>18</v>
      </c>
      <c r="B28" s="45" t="s">
        <v>19</v>
      </c>
      <c r="C28" s="188">
        <f>C29</f>
        <v>-413590047</v>
      </c>
      <c r="D28" s="188">
        <f t="shared" si="0"/>
        <v>-411219023</v>
      </c>
      <c r="E28" s="188">
        <f t="shared" si="0"/>
        <v>-417036571</v>
      </c>
      <c r="H28" s="28"/>
    </row>
    <row r="29" spans="1:5" ht="25.5">
      <c r="A29" s="41" t="s">
        <v>20</v>
      </c>
      <c r="B29" s="44" t="s">
        <v>21</v>
      </c>
      <c r="C29" s="188">
        <f>C30</f>
        <v>-413590047</v>
      </c>
      <c r="D29" s="188">
        <f t="shared" si="0"/>
        <v>-411219023</v>
      </c>
      <c r="E29" s="188">
        <f t="shared" si="0"/>
        <v>-417036571</v>
      </c>
    </row>
    <row r="30" spans="1:8" ht="25.5">
      <c r="A30" s="41" t="s">
        <v>22</v>
      </c>
      <c r="B30" s="44" t="s">
        <v>284</v>
      </c>
      <c r="C30" s="188">
        <f>-410907047-C37</f>
        <v>-413590047</v>
      </c>
      <c r="D30" s="188">
        <f>-408536023-D37</f>
        <v>-411219023</v>
      </c>
      <c r="E30" s="188">
        <f>-414362535-E37</f>
        <v>-417036571</v>
      </c>
      <c r="H30" s="28"/>
    </row>
    <row r="31" spans="1:5" ht="14.25" customHeight="1">
      <c r="A31" s="41" t="s">
        <v>23</v>
      </c>
      <c r="B31" s="44" t="s">
        <v>24</v>
      </c>
      <c r="C31" s="188">
        <f>C32</f>
        <v>413590047</v>
      </c>
      <c r="D31" s="188">
        <f aca="true" t="shared" si="1" ref="D31:E33">D32</f>
        <v>411219023</v>
      </c>
      <c r="E31" s="188">
        <f t="shared" si="1"/>
        <v>417036571</v>
      </c>
    </row>
    <row r="32" spans="1:8" ht="12.75">
      <c r="A32" s="41" t="s">
        <v>25</v>
      </c>
      <c r="B32" s="46" t="s">
        <v>26</v>
      </c>
      <c r="C32" s="188">
        <f>C33</f>
        <v>413590047</v>
      </c>
      <c r="D32" s="188">
        <f t="shared" si="1"/>
        <v>411219023</v>
      </c>
      <c r="E32" s="188">
        <f t="shared" si="1"/>
        <v>417036571</v>
      </c>
      <c r="H32" s="28"/>
    </row>
    <row r="33" spans="1:5" ht="25.5">
      <c r="A33" s="41" t="s">
        <v>27</v>
      </c>
      <c r="B33" s="44" t="s">
        <v>28</v>
      </c>
      <c r="C33" s="188">
        <f>C34</f>
        <v>413590047</v>
      </c>
      <c r="D33" s="188">
        <f t="shared" si="1"/>
        <v>411219023</v>
      </c>
      <c r="E33" s="188">
        <f t="shared" si="1"/>
        <v>417036571</v>
      </c>
    </row>
    <row r="34" spans="1:10" ht="25.5">
      <c r="A34" s="41" t="s">
        <v>29</v>
      </c>
      <c r="B34" s="44" t="s">
        <v>0</v>
      </c>
      <c r="C34" s="188">
        <f>410907047-C44</f>
        <v>413590047</v>
      </c>
      <c r="D34" s="188">
        <f>408536023-D44</f>
        <v>411219023</v>
      </c>
      <c r="E34" s="188">
        <f>414362535-E44</f>
        <v>417036571</v>
      </c>
      <c r="H34" s="28"/>
      <c r="J34" s="27"/>
    </row>
    <row r="35" spans="1:5" ht="25.5">
      <c r="A35" s="170" t="s">
        <v>230</v>
      </c>
      <c r="B35" s="171" t="s">
        <v>231</v>
      </c>
      <c r="C35" s="190">
        <f>C36</f>
        <v>0</v>
      </c>
      <c r="D35" s="190">
        <f>D36</f>
        <v>0</v>
      </c>
      <c r="E35" s="190">
        <f>E36</f>
        <v>0</v>
      </c>
    </row>
    <row r="36" spans="1:5" ht="38.25">
      <c r="A36" s="170" t="s">
        <v>232</v>
      </c>
      <c r="B36" s="171" t="s">
        <v>233</v>
      </c>
      <c r="C36" s="190">
        <f>C37+C44</f>
        <v>0</v>
      </c>
      <c r="D36" s="190">
        <f>D37+D44</f>
        <v>0</v>
      </c>
      <c r="E36" s="190">
        <f>E37+E44</f>
        <v>0</v>
      </c>
    </row>
    <row r="37" spans="1:5" ht="27.75" customHeight="1">
      <c r="A37" s="36" t="s">
        <v>234</v>
      </c>
      <c r="B37" s="37" t="s">
        <v>235</v>
      </c>
      <c r="C37" s="191">
        <f>C41+C43</f>
        <v>2683000</v>
      </c>
      <c r="D37" s="191">
        <f>D41+D43</f>
        <v>2683000</v>
      </c>
      <c r="E37" s="191">
        <f>E41+E43</f>
        <v>2674036</v>
      </c>
    </row>
    <row r="38" spans="1:5" ht="55.5" customHeight="1">
      <c r="A38" s="36" t="s">
        <v>236</v>
      </c>
      <c r="B38" s="37" t="s">
        <v>249</v>
      </c>
      <c r="C38" s="191">
        <f>C39</f>
        <v>2000000</v>
      </c>
      <c r="D38" s="191">
        <f aca="true" t="shared" si="2" ref="D38:E40">D39</f>
        <v>2000000</v>
      </c>
      <c r="E38" s="191">
        <f t="shared" si="2"/>
        <v>2000000</v>
      </c>
    </row>
    <row r="39" spans="1:5" ht="51">
      <c r="A39" s="36" t="s">
        <v>237</v>
      </c>
      <c r="B39" s="37" t="s">
        <v>238</v>
      </c>
      <c r="C39" s="191">
        <f>C40</f>
        <v>2000000</v>
      </c>
      <c r="D39" s="191">
        <f t="shared" si="2"/>
        <v>2000000</v>
      </c>
      <c r="E39" s="191">
        <f t="shared" si="2"/>
        <v>2000000</v>
      </c>
    </row>
    <row r="40" spans="1:5" ht="25.5">
      <c r="A40" s="36" t="s">
        <v>239</v>
      </c>
      <c r="B40" s="37" t="s">
        <v>240</v>
      </c>
      <c r="C40" s="191">
        <f>C41</f>
        <v>2000000</v>
      </c>
      <c r="D40" s="191">
        <f t="shared" si="2"/>
        <v>2000000</v>
      </c>
      <c r="E40" s="191">
        <f t="shared" si="2"/>
        <v>2000000</v>
      </c>
    </row>
    <row r="41" spans="1:5" ht="76.5">
      <c r="A41" s="36" t="s">
        <v>241</v>
      </c>
      <c r="B41" s="37" t="s">
        <v>242</v>
      </c>
      <c r="C41" s="191">
        <v>2000000</v>
      </c>
      <c r="D41" s="191">
        <v>2000000</v>
      </c>
      <c r="E41" s="191">
        <v>2000000</v>
      </c>
    </row>
    <row r="42" spans="1:5" ht="45">
      <c r="A42" s="36" t="s">
        <v>369</v>
      </c>
      <c r="B42" s="192" t="s">
        <v>370</v>
      </c>
      <c r="C42" s="191">
        <v>683000</v>
      </c>
      <c r="D42" s="191">
        <v>683000</v>
      </c>
      <c r="E42" s="191">
        <v>674036</v>
      </c>
    </row>
    <row r="43" spans="1:5" ht="75">
      <c r="A43" s="36" t="s">
        <v>371</v>
      </c>
      <c r="B43" s="192" t="s">
        <v>372</v>
      </c>
      <c r="C43" s="191">
        <v>683000</v>
      </c>
      <c r="D43" s="191">
        <v>683000</v>
      </c>
      <c r="E43" s="191">
        <v>674036</v>
      </c>
    </row>
    <row r="44" spans="1:5" ht="25.5">
      <c r="A44" s="36" t="s">
        <v>243</v>
      </c>
      <c r="B44" s="37" t="s">
        <v>244</v>
      </c>
      <c r="C44" s="191">
        <f aca="true" t="shared" si="3" ref="C44:E45">C45</f>
        <v>-2683000</v>
      </c>
      <c r="D44" s="191">
        <f t="shared" si="3"/>
        <v>-2683000</v>
      </c>
      <c r="E44" s="191">
        <f t="shared" si="3"/>
        <v>-2674036</v>
      </c>
    </row>
    <row r="45" spans="1:5" ht="38.25">
      <c r="A45" s="36" t="s">
        <v>245</v>
      </c>
      <c r="B45" s="37" t="s">
        <v>246</v>
      </c>
      <c r="C45" s="191">
        <f t="shared" si="3"/>
        <v>-2683000</v>
      </c>
      <c r="D45" s="191">
        <f t="shared" si="3"/>
        <v>-2683000</v>
      </c>
      <c r="E45" s="191">
        <f t="shared" si="3"/>
        <v>-2674036</v>
      </c>
    </row>
    <row r="46" spans="1:5" ht="51">
      <c r="A46" s="36" t="s">
        <v>247</v>
      </c>
      <c r="B46" s="37" t="s">
        <v>248</v>
      </c>
      <c r="C46" s="191">
        <f>C47+C49</f>
        <v>-2683000</v>
      </c>
      <c r="D46" s="191">
        <f>D47+D49</f>
        <v>-2683000</v>
      </c>
      <c r="E46" s="191">
        <f>E47+E49</f>
        <v>-2674036</v>
      </c>
    </row>
    <row r="47" spans="1:5" ht="25.5">
      <c r="A47" s="36" t="s">
        <v>250</v>
      </c>
      <c r="B47" s="37" t="s">
        <v>240</v>
      </c>
      <c r="C47" s="191">
        <v>-2000000</v>
      </c>
      <c r="D47" s="191">
        <v>-2000000</v>
      </c>
      <c r="E47" s="191">
        <v>-2000000</v>
      </c>
    </row>
    <row r="48" spans="1:5" ht="25.5">
      <c r="A48" s="36" t="s">
        <v>251</v>
      </c>
      <c r="B48" s="37" t="s">
        <v>240</v>
      </c>
      <c r="C48" s="191">
        <v>-2000000</v>
      </c>
      <c r="D48" s="191">
        <v>-2000000</v>
      </c>
      <c r="E48" s="191">
        <v>-2000000</v>
      </c>
    </row>
    <row r="49" spans="1:5" ht="25.5">
      <c r="A49" s="36" t="s">
        <v>373</v>
      </c>
      <c r="B49" s="37" t="s">
        <v>374</v>
      </c>
      <c r="C49" s="191">
        <v>-683000</v>
      </c>
      <c r="D49" s="191">
        <v>-683000</v>
      </c>
      <c r="E49" s="191">
        <v>-674036</v>
      </c>
    </row>
    <row r="50" spans="1:5" ht="48.75" customHeight="1">
      <c r="A50" s="36" t="s">
        <v>375</v>
      </c>
      <c r="B50" s="37" t="s">
        <v>376</v>
      </c>
      <c r="C50" s="191">
        <v>-683000</v>
      </c>
      <c r="D50" s="191">
        <v>-683000</v>
      </c>
      <c r="E50" s="191">
        <v>-674036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>
      <c r="B61" s="27"/>
    </row>
    <row r="62" ht="12.75">
      <c r="B62" s="27"/>
    </row>
    <row r="63" ht="12.75"/>
    <row r="64" ht="12.75"/>
    <row r="65" ht="12.75"/>
    <row r="66" ht="12.75"/>
    <row r="67" ht="12.75"/>
    <row r="68" ht="12.75"/>
    <row r="69" ht="12.75">
      <c r="B69" s="27"/>
    </row>
  </sheetData>
  <sheetProtection/>
  <mergeCells count="12">
    <mergeCell ref="A1:E1"/>
    <mergeCell ref="A2:E2"/>
    <mergeCell ref="A3:E3"/>
    <mergeCell ref="A9:E9"/>
    <mergeCell ref="A10:E10"/>
    <mergeCell ref="B5:C5"/>
    <mergeCell ref="B7:C7"/>
    <mergeCell ref="J21:K21"/>
    <mergeCell ref="J22:K22"/>
    <mergeCell ref="A8:D8"/>
    <mergeCell ref="B4:E4"/>
    <mergeCell ref="B6:C6"/>
  </mergeCells>
  <printOptions/>
  <pageMargins left="0.984251968503937" right="0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5.875" style="492" customWidth="1"/>
    <col min="2" max="2" width="18.125" style="493" customWidth="1"/>
    <col min="3" max="3" width="65.625" style="0" customWidth="1"/>
    <col min="4" max="4" width="10.00390625" style="0" customWidth="1"/>
  </cols>
  <sheetData>
    <row r="1" spans="3:4" ht="14.25" customHeight="1">
      <c r="C1" s="494" t="s">
        <v>912</v>
      </c>
      <c r="D1" s="114"/>
    </row>
    <row r="2" spans="3:4" ht="24.75" customHeight="1">
      <c r="C2" s="495" t="s">
        <v>913</v>
      </c>
      <c r="D2" s="113"/>
    </row>
    <row r="3" spans="3:4" ht="22.5">
      <c r="C3" s="495" t="s">
        <v>914</v>
      </c>
      <c r="D3" s="115"/>
    </row>
    <row r="4" spans="3:4" ht="11.25" customHeight="1">
      <c r="C4" s="496" t="s">
        <v>1369</v>
      </c>
      <c r="D4" s="26"/>
    </row>
    <row r="5" spans="3:4" ht="12.75" hidden="1">
      <c r="C5" s="497" t="s">
        <v>163</v>
      </c>
      <c r="D5" s="172"/>
    </row>
    <row r="6" spans="3:4" ht="12.75" hidden="1">
      <c r="C6" s="497" t="s">
        <v>164</v>
      </c>
      <c r="D6" s="172"/>
    </row>
    <row r="7" spans="3:4" ht="12.75" hidden="1">
      <c r="C7" s="497" t="s">
        <v>915</v>
      </c>
      <c r="D7" s="172"/>
    </row>
    <row r="8" spans="3:4" ht="9" customHeight="1">
      <c r="C8" s="493"/>
      <c r="D8" s="493"/>
    </row>
    <row r="9" spans="1:4" ht="36.75" customHeight="1">
      <c r="A9" s="734" t="s">
        <v>916</v>
      </c>
      <c r="B9" s="734"/>
      <c r="C9" s="734"/>
      <c r="D9" s="203"/>
    </row>
    <row r="10" spans="2:4" ht="14.25" customHeight="1">
      <c r="B10" s="733"/>
      <c r="C10" s="733"/>
      <c r="D10" s="116"/>
    </row>
    <row r="11" spans="1:4" ht="30" customHeight="1">
      <c r="A11" s="735" t="s">
        <v>281</v>
      </c>
      <c r="B11" s="735"/>
      <c r="C11" s="736" t="s">
        <v>917</v>
      </c>
      <c r="D11" s="499"/>
    </row>
    <row r="12" spans="1:4" ht="45" customHeight="1">
      <c r="A12" s="500" t="s">
        <v>918</v>
      </c>
      <c r="B12" s="501" t="s">
        <v>919</v>
      </c>
      <c r="C12" s="737"/>
      <c r="D12" s="499"/>
    </row>
    <row r="13" spans="1:4" s="505" customFormat="1" ht="10.5" customHeight="1">
      <c r="A13" s="502" t="s">
        <v>920</v>
      </c>
      <c r="B13" s="503">
        <v>2</v>
      </c>
      <c r="C13" s="503">
        <v>3</v>
      </c>
      <c r="D13" s="504"/>
    </row>
    <row r="14" spans="1:4" ht="14.25" customHeight="1">
      <c r="A14" s="118" t="s">
        <v>132</v>
      </c>
      <c r="B14" s="117"/>
      <c r="C14" s="506" t="s">
        <v>921</v>
      </c>
      <c r="D14" s="507"/>
    </row>
    <row r="15" spans="1:4" ht="24.75" customHeight="1">
      <c r="A15" s="118" t="s">
        <v>132</v>
      </c>
      <c r="B15" s="508" t="s">
        <v>922</v>
      </c>
      <c r="C15" s="509" t="s">
        <v>923</v>
      </c>
      <c r="D15" s="510"/>
    </row>
    <row r="16" spans="1:4" ht="35.25" customHeight="1">
      <c r="A16" s="118" t="s">
        <v>132</v>
      </c>
      <c r="B16" s="511" t="s">
        <v>924</v>
      </c>
      <c r="C16" s="512" t="s">
        <v>925</v>
      </c>
      <c r="D16" s="513"/>
    </row>
    <row r="17" spans="1:4" ht="26.25" customHeight="1">
      <c r="A17" s="118" t="s">
        <v>132</v>
      </c>
      <c r="B17" s="508" t="s">
        <v>926</v>
      </c>
      <c r="C17" s="514" t="s">
        <v>927</v>
      </c>
      <c r="D17" s="515"/>
    </row>
    <row r="18" spans="1:4" ht="24.75" customHeight="1">
      <c r="A18" s="118" t="s">
        <v>132</v>
      </c>
      <c r="B18" s="508" t="s">
        <v>928</v>
      </c>
      <c r="C18" s="514" t="s">
        <v>929</v>
      </c>
      <c r="D18" s="515"/>
    </row>
    <row r="19" spans="1:4" ht="48" customHeight="1">
      <c r="A19" s="118" t="s">
        <v>132</v>
      </c>
      <c r="B19" s="508" t="s">
        <v>930</v>
      </c>
      <c r="C19" s="516" t="s">
        <v>931</v>
      </c>
      <c r="D19" s="515"/>
    </row>
    <row r="20" spans="1:4" ht="24.75" customHeight="1" hidden="1">
      <c r="A20" s="118"/>
      <c r="B20" s="508"/>
      <c r="C20" s="514"/>
      <c r="D20" s="515"/>
    </row>
    <row r="21" spans="1:4" ht="48" customHeight="1">
      <c r="A21" s="118" t="s">
        <v>132</v>
      </c>
      <c r="B21" s="511" t="s">
        <v>932</v>
      </c>
      <c r="C21" s="517" t="s">
        <v>933</v>
      </c>
      <c r="D21" s="510"/>
    </row>
    <row r="22" spans="1:4" ht="36">
      <c r="A22" s="118" t="s">
        <v>132</v>
      </c>
      <c r="B22" s="511" t="s">
        <v>934</v>
      </c>
      <c r="C22" s="517" t="s">
        <v>935</v>
      </c>
      <c r="D22" s="510"/>
    </row>
    <row r="23" spans="1:4" ht="36" customHeight="1">
      <c r="A23" s="118" t="s">
        <v>132</v>
      </c>
      <c r="B23" s="511" t="s">
        <v>936</v>
      </c>
      <c r="C23" s="514" t="s">
        <v>937</v>
      </c>
      <c r="D23" s="515"/>
    </row>
    <row r="24" spans="1:4" ht="49.5" customHeight="1">
      <c r="A24" s="118" t="s">
        <v>132</v>
      </c>
      <c r="B24" s="508" t="s">
        <v>938</v>
      </c>
      <c r="C24" s="514" t="s">
        <v>939</v>
      </c>
      <c r="D24" s="515"/>
    </row>
    <row r="25" spans="1:4" ht="36.75" customHeight="1">
      <c r="A25" s="118" t="s">
        <v>132</v>
      </c>
      <c r="B25" s="508" t="s">
        <v>940</v>
      </c>
      <c r="C25" s="514" t="s">
        <v>941</v>
      </c>
      <c r="D25" s="515"/>
    </row>
    <row r="26" spans="1:4" ht="25.5" customHeight="1">
      <c r="A26" s="118" t="s">
        <v>132</v>
      </c>
      <c r="B26" s="508" t="s">
        <v>942</v>
      </c>
      <c r="C26" s="514" t="s">
        <v>943</v>
      </c>
      <c r="D26" s="515"/>
    </row>
    <row r="27" spans="1:4" ht="24">
      <c r="A27" s="118" t="s">
        <v>132</v>
      </c>
      <c r="B27" s="511" t="s">
        <v>944</v>
      </c>
      <c r="C27" s="514" t="s">
        <v>945</v>
      </c>
      <c r="D27" s="515"/>
    </row>
    <row r="28" spans="1:4" ht="48.75" customHeight="1">
      <c r="A28" s="118" t="s">
        <v>132</v>
      </c>
      <c r="B28" s="508" t="s">
        <v>946</v>
      </c>
      <c r="C28" s="514" t="s">
        <v>947</v>
      </c>
      <c r="D28" s="515"/>
    </row>
    <row r="29" spans="1:4" ht="23.25" customHeight="1">
      <c r="A29" s="118" t="s">
        <v>132</v>
      </c>
      <c r="B29" s="508" t="s">
        <v>948</v>
      </c>
      <c r="C29" s="517" t="s">
        <v>949</v>
      </c>
      <c r="D29" s="510"/>
    </row>
    <row r="30" spans="1:4" ht="36.75" customHeight="1">
      <c r="A30" s="118" t="s">
        <v>132</v>
      </c>
      <c r="B30" s="508" t="s">
        <v>950</v>
      </c>
      <c r="C30" s="517" t="s">
        <v>951</v>
      </c>
      <c r="D30" s="510"/>
    </row>
    <row r="31" spans="1:4" s="33" customFormat="1" ht="24">
      <c r="A31" s="518" t="s">
        <v>132</v>
      </c>
      <c r="B31" s="508" t="s">
        <v>952</v>
      </c>
      <c r="C31" s="514" t="s">
        <v>953</v>
      </c>
      <c r="D31" s="515"/>
    </row>
    <row r="32" spans="1:4" s="33" customFormat="1" ht="26.25" customHeight="1">
      <c r="A32" s="518" t="s">
        <v>132</v>
      </c>
      <c r="B32" s="508" t="s">
        <v>954</v>
      </c>
      <c r="C32" s="519" t="s">
        <v>955</v>
      </c>
      <c r="D32" s="520"/>
    </row>
    <row r="33" spans="1:4" ht="15" customHeight="1">
      <c r="A33" s="118" t="s">
        <v>132</v>
      </c>
      <c r="B33" s="508" t="s">
        <v>956</v>
      </c>
      <c r="C33" s="521" t="s">
        <v>957</v>
      </c>
      <c r="D33" s="522"/>
    </row>
    <row r="34" spans="1:4" ht="15.75" customHeight="1">
      <c r="A34" s="118" t="s">
        <v>132</v>
      </c>
      <c r="B34" s="511" t="s">
        <v>958</v>
      </c>
      <c r="C34" s="523" t="s">
        <v>959</v>
      </c>
      <c r="D34" s="510"/>
    </row>
    <row r="35" spans="1:4" ht="49.5" customHeight="1">
      <c r="A35" s="118" t="s">
        <v>132</v>
      </c>
      <c r="B35" s="511" t="s">
        <v>960</v>
      </c>
      <c r="C35" s="517" t="s">
        <v>961</v>
      </c>
      <c r="D35" s="510"/>
    </row>
    <row r="36" spans="1:4" ht="49.5" customHeight="1">
      <c r="A36" s="118" t="s">
        <v>132</v>
      </c>
      <c r="B36" s="511" t="s">
        <v>962</v>
      </c>
      <c r="C36" s="517" t="s">
        <v>963</v>
      </c>
      <c r="D36" s="510"/>
    </row>
    <row r="37" spans="1:4" ht="48.75" customHeight="1">
      <c r="A37" s="118" t="s">
        <v>132</v>
      </c>
      <c r="B37" s="511" t="s">
        <v>964</v>
      </c>
      <c r="C37" s="517" t="s">
        <v>965</v>
      </c>
      <c r="D37" s="510"/>
    </row>
    <row r="38" spans="1:4" ht="48.75" customHeight="1">
      <c r="A38" s="118" t="s">
        <v>132</v>
      </c>
      <c r="B38" s="511" t="s">
        <v>966</v>
      </c>
      <c r="C38" s="517" t="s">
        <v>967</v>
      </c>
      <c r="D38" s="510"/>
    </row>
    <row r="39" spans="1:4" ht="36" customHeight="1">
      <c r="A39" s="118" t="s">
        <v>132</v>
      </c>
      <c r="B39" s="511" t="s">
        <v>968</v>
      </c>
      <c r="C39" s="517" t="s">
        <v>969</v>
      </c>
      <c r="D39" s="510"/>
    </row>
    <row r="40" spans="1:4" ht="35.25" customHeight="1">
      <c r="A40" s="118" t="s">
        <v>132</v>
      </c>
      <c r="B40" s="511" t="s">
        <v>970</v>
      </c>
      <c r="C40" s="517" t="s">
        <v>971</v>
      </c>
      <c r="D40" s="510"/>
    </row>
    <row r="41" spans="1:4" ht="24.75" customHeight="1">
      <c r="A41" s="118" t="s">
        <v>132</v>
      </c>
      <c r="B41" s="511" t="s">
        <v>972</v>
      </c>
      <c r="C41" s="516" t="s">
        <v>973</v>
      </c>
      <c r="D41" s="510"/>
    </row>
    <row r="42" spans="1:4" ht="35.25" customHeight="1" hidden="1">
      <c r="A42" s="118"/>
      <c r="B42" s="511"/>
      <c r="C42" s="517"/>
      <c r="D42" s="510"/>
    </row>
    <row r="43" spans="1:4" ht="35.25" customHeight="1">
      <c r="A43" s="118" t="s">
        <v>132</v>
      </c>
      <c r="B43" s="498" t="s">
        <v>974</v>
      </c>
      <c r="C43" s="512" t="s">
        <v>975</v>
      </c>
      <c r="D43" s="513"/>
    </row>
    <row r="44" spans="1:4" ht="24" customHeight="1">
      <c r="A44" s="118" t="s">
        <v>132</v>
      </c>
      <c r="B44" s="508" t="s">
        <v>976</v>
      </c>
      <c r="C44" s="524" t="s">
        <v>977</v>
      </c>
      <c r="D44" s="522"/>
    </row>
    <row r="45" spans="1:4" ht="24" customHeight="1">
      <c r="A45" s="118" t="s">
        <v>132</v>
      </c>
      <c r="B45" s="498" t="s">
        <v>978</v>
      </c>
      <c r="C45" s="512" t="s">
        <v>979</v>
      </c>
      <c r="D45" s="513"/>
    </row>
    <row r="46" spans="1:4" ht="48" customHeight="1">
      <c r="A46" s="118" t="s">
        <v>132</v>
      </c>
      <c r="B46" s="508" t="s">
        <v>980</v>
      </c>
      <c r="C46" s="524" t="s">
        <v>981</v>
      </c>
      <c r="D46" s="522"/>
    </row>
    <row r="47" spans="1:4" ht="36.75" customHeight="1">
      <c r="A47" s="118" t="s">
        <v>132</v>
      </c>
      <c r="B47" s="508" t="s">
        <v>982</v>
      </c>
      <c r="C47" s="524" t="s">
        <v>983</v>
      </c>
      <c r="D47" s="522"/>
    </row>
    <row r="48" spans="1:4" ht="35.25" customHeight="1">
      <c r="A48" s="118" t="s">
        <v>132</v>
      </c>
      <c r="B48" s="508" t="s">
        <v>984</v>
      </c>
      <c r="C48" s="514" t="s">
        <v>985</v>
      </c>
      <c r="D48" s="515"/>
    </row>
    <row r="49" spans="1:4" ht="36" customHeight="1">
      <c r="A49" s="118" t="s">
        <v>132</v>
      </c>
      <c r="B49" s="511" t="s">
        <v>986</v>
      </c>
      <c r="C49" s="514" t="s">
        <v>987</v>
      </c>
      <c r="D49" s="515"/>
    </row>
    <row r="50" spans="1:4" ht="39" customHeight="1">
      <c r="A50" s="118" t="s">
        <v>132</v>
      </c>
      <c r="B50" s="508" t="s">
        <v>988</v>
      </c>
      <c r="C50" s="524" t="s">
        <v>989</v>
      </c>
      <c r="D50" s="522"/>
    </row>
    <row r="51" spans="1:4" ht="24" customHeight="1">
      <c r="A51" s="118" t="s">
        <v>132</v>
      </c>
      <c r="B51" s="525" t="s">
        <v>990</v>
      </c>
      <c r="C51" s="514" t="s">
        <v>991</v>
      </c>
      <c r="D51" s="515"/>
    </row>
    <row r="52" spans="1:4" ht="61.5" customHeight="1">
      <c r="A52" s="118" t="s">
        <v>132</v>
      </c>
      <c r="B52" s="508" t="s">
        <v>992</v>
      </c>
      <c r="C52" s="519" t="s">
        <v>993</v>
      </c>
      <c r="D52" s="522"/>
    </row>
    <row r="53" spans="1:4" ht="25.5" customHeight="1">
      <c r="A53" s="118" t="s">
        <v>132</v>
      </c>
      <c r="B53" s="511" t="s">
        <v>994</v>
      </c>
      <c r="C53" s="517" t="s">
        <v>995</v>
      </c>
      <c r="D53" s="510"/>
    </row>
    <row r="54" spans="1:4" ht="14.25" customHeight="1">
      <c r="A54" s="118" t="s">
        <v>132</v>
      </c>
      <c r="B54" s="508" t="s">
        <v>996</v>
      </c>
      <c r="C54" s="517" t="s">
        <v>997</v>
      </c>
      <c r="D54" s="510"/>
    </row>
    <row r="55" spans="1:4" ht="14.25" customHeight="1">
      <c r="A55" s="118" t="s">
        <v>132</v>
      </c>
      <c r="B55" s="511" t="s">
        <v>998</v>
      </c>
      <c r="C55" s="517" t="s">
        <v>999</v>
      </c>
      <c r="D55" s="510"/>
    </row>
    <row r="56" spans="1:4" ht="25.5" customHeight="1">
      <c r="A56" s="118" t="s">
        <v>132</v>
      </c>
      <c r="B56" s="526" t="s">
        <v>1000</v>
      </c>
      <c r="C56" s="527" t="s">
        <v>141</v>
      </c>
      <c r="D56" s="528"/>
    </row>
    <row r="57" spans="1:4" ht="23.25" customHeight="1">
      <c r="A57" s="118" t="s">
        <v>132</v>
      </c>
      <c r="B57" s="526" t="s">
        <v>1001</v>
      </c>
      <c r="C57" s="527" t="s">
        <v>1002</v>
      </c>
      <c r="D57" s="528"/>
    </row>
    <row r="58" spans="1:4" ht="24.75" customHeight="1">
      <c r="A58" s="118" t="s">
        <v>132</v>
      </c>
      <c r="B58" s="529" t="s">
        <v>1003</v>
      </c>
      <c r="C58" s="530" t="s">
        <v>1004</v>
      </c>
      <c r="D58" s="531"/>
    </row>
    <row r="59" spans="1:4" ht="22.5" customHeight="1">
      <c r="A59" s="118" t="s">
        <v>132</v>
      </c>
      <c r="B59" s="529" t="s">
        <v>1005</v>
      </c>
      <c r="C59" s="532" t="s">
        <v>1006</v>
      </c>
      <c r="D59" s="533"/>
    </row>
    <row r="60" spans="1:4" ht="24" customHeight="1">
      <c r="A60" s="118" t="s">
        <v>132</v>
      </c>
      <c r="B60" s="529" t="s">
        <v>1007</v>
      </c>
      <c r="C60" s="530" t="s">
        <v>1008</v>
      </c>
      <c r="D60" s="531"/>
    </row>
    <row r="61" spans="1:4" ht="24">
      <c r="A61" s="118" t="s">
        <v>132</v>
      </c>
      <c r="B61" s="529" t="s">
        <v>1009</v>
      </c>
      <c r="C61" s="514" t="s">
        <v>1010</v>
      </c>
      <c r="D61" s="515"/>
    </row>
    <row r="62" spans="1:4" ht="23.25" customHeight="1">
      <c r="A62" s="118" t="s">
        <v>132</v>
      </c>
      <c r="B62" s="508" t="s">
        <v>1011</v>
      </c>
      <c r="C62" s="524" t="s">
        <v>1012</v>
      </c>
      <c r="D62" s="534"/>
    </row>
    <row r="63" spans="1:4" ht="26.25" customHeight="1">
      <c r="A63" s="118" t="s">
        <v>132</v>
      </c>
      <c r="B63" s="511" t="s">
        <v>1013</v>
      </c>
      <c r="C63" s="524" t="s">
        <v>1014</v>
      </c>
      <c r="D63" s="522"/>
    </row>
    <row r="64" spans="1:4" ht="25.5" customHeight="1">
      <c r="A64" s="118" t="s">
        <v>132</v>
      </c>
      <c r="B64" s="535" t="s">
        <v>1015</v>
      </c>
      <c r="C64" s="524" t="s">
        <v>1016</v>
      </c>
      <c r="D64" s="522"/>
    </row>
    <row r="65" spans="1:4" ht="15.75" customHeight="1">
      <c r="A65" s="118" t="s">
        <v>132</v>
      </c>
      <c r="B65" s="529" t="s">
        <v>1017</v>
      </c>
      <c r="C65" s="530" t="s">
        <v>1018</v>
      </c>
      <c r="D65" s="531"/>
    </row>
    <row r="66" spans="1:4" ht="24.75" customHeight="1">
      <c r="A66" s="518" t="s">
        <v>132</v>
      </c>
      <c r="B66" s="536" t="s">
        <v>1019</v>
      </c>
      <c r="C66" s="537" t="s">
        <v>145</v>
      </c>
      <c r="D66" s="538"/>
    </row>
    <row r="67" spans="1:4" s="33" customFormat="1" ht="24" customHeight="1">
      <c r="A67" s="518" t="s">
        <v>132</v>
      </c>
      <c r="B67" s="536" t="s">
        <v>1020</v>
      </c>
      <c r="C67" s="537" t="s">
        <v>146</v>
      </c>
      <c r="D67" s="538"/>
    </row>
    <row r="68" spans="1:4" ht="36" customHeight="1">
      <c r="A68" s="118" t="s">
        <v>132</v>
      </c>
      <c r="B68" s="529" t="s">
        <v>1021</v>
      </c>
      <c r="C68" s="530" t="s">
        <v>1022</v>
      </c>
      <c r="D68" s="531"/>
    </row>
    <row r="69" spans="1:4" ht="36" customHeight="1">
      <c r="A69" s="118" t="s">
        <v>132</v>
      </c>
      <c r="B69" s="529" t="s">
        <v>1023</v>
      </c>
      <c r="C69" s="530" t="s">
        <v>1024</v>
      </c>
      <c r="D69" s="531"/>
    </row>
    <row r="70" spans="1:4" ht="35.25" customHeight="1">
      <c r="A70" s="118" t="s">
        <v>132</v>
      </c>
      <c r="B70" s="529" t="s">
        <v>1025</v>
      </c>
      <c r="C70" s="530" t="s">
        <v>148</v>
      </c>
      <c r="D70" s="531"/>
    </row>
    <row r="71" spans="1:4" ht="15" customHeight="1">
      <c r="A71" s="118" t="s">
        <v>132</v>
      </c>
      <c r="B71" s="529" t="s">
        <v>1026</v>
      </c>
      <c r="C71" s="539" t="s">
        <v>1027</v>
      </c>
      <c r="D71" s="540"/>
    </row>
    <row r="72" spans="1:4" ht="24.75" customHeight="1">
      <c r="A72" s="118" t="s">
        <v>132</v>
      </c>
      <c r="B72" s="529" t="s">
        <v>1028</v>
      </c>
      <c r="C72" s="517" t="s">
        <v>210</v>
      </c>
      <c r="D72" s="510"/>
    </row>
    <row r="73" spans="1:4" ht="24">
      <c r="A73" s="118" t="s">
        <v>132</v>
      </c>
      <c r="B73" s="508" t="s">
        <v>1029</v>
      </c>
      <c r="C73" s="519" t="s">
        <v>1030</v>
      </c>
      <c r="D73" s="534"/>
    </row>
    <row r="74" spans="1:4" ht="24.75" customHeight="1">
      <c r="A74" s="118" t="s">
        <v>132</v>
      </c>
      <c r="B74" s="529" t="s">
        <v>1031</v>
      </c>
      <c r="C74" s="517" t="s">
        <v>1032</v>
      </c>
      <c r="D74" s="510"/>
    </row>
    <row r="75" spans="1:4" ht="36" customHeight="1">
      <c r="A75" s="118" t="s">
        <v>132</v>
      </c>
      <c r="B75" s="529" t="s">
        <v>1033</v>
      </c>
      <c r="C75" s="530" t="s">
        <v>1034</v>
      </c>
      <c r="D75" s="531"/>
    </row>
    <row r="76" spans="1:4" ht="27" customHeight="1">
      <c r="A76" s="518" t="s">
        <v>132</v>
      </c>
      <c r="B76" s="536" t="s">
        <v>1035</v>
      </c>
      <c r="C76" s="541" t="s">
        <v>149</v>
      </c>
      <c r="D76" s="531"/>
    </row>
    <row r="77" spans="1:4" ht="24.75" customHeight="1">
      <c r="A77" s="118" t="s">
        <v>132</v>
      </c>
      <c r="B77" s="542" t="s">
        <v>1036</v>
      </c>
      <c r="C77" s="543" t="s">
        <v>1037</v>
      </c>
      <c r="D77" s="544"/>
    </row>
    <row r="78" spans="1:4" ht="24.75" customHeight="1">
      <c r="A78" s="118" t="s">
        <v>132</v>
      </c>
      <c r="B78" s="542" t="s">
        <v>1038</v>
      </c>
      <c r="C78" s="545" t="s">
        <v>1039</v>
      </c>
      <c r="D78" s="546"/>
    </row>
    <row r="79" spans="1:4" ht="60" customHeight="1">
      <c r="A79" s="118" t="s">
        <v>132</v>
      </c>
      <c r="B79" s="542" t="s">
        <v>1040</v>
      </c>
      <c r="C79" s="547" t="s">
        <v>1041</v>
      </c>
      <c r="D79" s="548"/>
    </row>
    <row r="80" spans="1:4" ht="48.75" customHeight="1">
      <c r="A80" s="118" t="s">
        <v>132</v>
      </c>
      <c r="B80" s="542" t="s">
        <v>1042</v>
      </c>
      <c r="C80" s="543" t="s">
        <v>1043</v>
      </c>
      <c r="D80" s="544"/>
    </row>
    <row r="81" spans="1:4" ht="35.25" customHeight="1">
      <c r="A81" s="118" t="s">
        <v>132</v>
      </c>
      <c r="B81" s="542" t="s">
        <v>1044</v>
      </c>
      <c r="C81" s="517" t="s">
        <v>1045</v>
      </c>
      <c r="D81" s="510"/>
    </row>
    <row r="82" spans="1:4" ht="24.75" customHeight="1">
      <c r="A82" s="118" t="s">
        <v>132</v>
      </c>
      <c r="B82" s="549" t="s">
        <v>1046</v>
      </c>
      <c r="C82" s="550" t="s">
        <v>1047</v>
      </c>
      <c r="D82" s="551"/>
    </row>
    <row r="83" spans="1:4" ht="36.75" customHeight="1">
      <c r="A83" s="118" t="s">
        <v>132</v>
      </c>
      <c r="B83" s="542" t="s">
        <v>1048</v>
      </c>
      <c r="C83" s="524" t="s">
        <v>1049</v>
      </c>
      <c r="D83" s="522"/>
    </row>
    <row r="84" spans="1:4" ht="13.5" customHeight="1">
      <c r="A84" s="118" t="s">
        <v>132</v>
      </c>
      <c r="B84" s="536" t="s">
        <v>1050</v>
      </c>
      <c r="C84" s="530" t="s">
        <v>150</v>
      </c>
      <c r="D84" s="531"/>
    </row>
    <row r="85" spans="1:4" ht="36" customHeight="1">
      <c r="A85" s="118" t="s">
        <v>132</v>
      </c>
      <c r="B85" s="536" t="s">
        <v>1051</v>
      </c>
      <c r="C85" s="530" t="s">
        <v>152</v>
      </c>
      <c r="D85" s="531"/>
    </row>
    <row r="86" spans="1:4" ht="35.25" customHeight="1">
      <c r="A86" s="118" t="s">
        <v>132</v>
      </c>
      <c r="B86" s="529" t="s">
        <v>1052</v>
      </c>
      <c r="C86" s="530" t="s">
        <v>1053</v>
      </c>
      <c r="D86" s="531"/>
    </row>
    <row r="87" spans="1:4" ht="24" customHeight="1">
      <c r="A87" s="118" t="s">
        <v>132</v>
      </c>
      <c r="B87" s="525" t="s">
        <v>1054</v>
      </c>
      <c r="C87" s="514" t="s">
        <v>1055</v>
      </c>
      <c r="D87" s="515"/>
    </row>
    <row r="88" spans="1:4" ht="24">
      <c r="A88" s="118" t="s">
        <v>132</v>
      </c>
      <c r="B88" s="525" t="s">
        <v>1056</v>
      </c>
      <c r="C88" s="514" t="s">
        <v>1057</v>
      </c>
      <c r="D88" s="515"/>
    </row>
    <row r="89" spans="1:4" ht="24.75" customHeight="1">
      <c r="A89" s="118" t="s">
        <v>132</v>
      </c>
      <c r="B89" s="525" t="s">
        <v>1058</v>
      </c>
      <c r="C89" s="552" t="s">
        <v>1059</v>
      </c>
      <c r="D89" s="553"/>
    </row>
    <row r="90" spans="1:4" ht="48" customHeight="1">
      <c r="A90" s="118" t="s">
        <v>132</v>
      </c>
      <c r="B90" s="508" t="s">
        <v>1060</v>
      </c>
      <c r="C90" s="524" t="s">
        <v>1061</v>
      </c>
      <c r="D90" s="522"/>
    </row>
    <row r="91" spans="1:4" ht="36" customHeight="1">
      <c r="A91" s="118" t="s">
        <v>132</v>
      </c>
      <c r="B91" s="525" t="s">
        <v>1062</v>
      </c>
      <c r="C91" s="512" t="s">
        <v>1063</v>
      </c>
      <c r="D91" s="513"/>
    </row>
    <row r="92" spans="1:4" ht="34.5" customHeight="1">
      <c r="A92" s="118" t="s">
        <v>132</v>
      </c>
      <c r="B92" s="525" t="s">
        <v>1064</v>
      </c>
      <c r="C92" s="554" t="s">
        <v>1065</v>
      </c>
      <c r="D92" s="555"/>
    </row>
    <row r="93" spans="1:4" ht="36" customHeight="1">
      <c r="A93" s="118" t="s">
        <v>132</v>
      </c>
      <c r="B93" s="508" t="s">
        <v>1066</v>
      </c>
      <c r="C93" s="524" t="s">
        <v>1067</v>
      </c>
      <c r="D93" s="522"/>
    </row>
    <row r="94" spans="1:4" ht="34.5" customHeight="1">
      <c r="A94" s="118" t="s">
        <v>132</v>
      </c>
      <c r="B94" s="508" t="s">
        <v>1068</v>
      </c>
      <c r="C94" s="524" t="s">
        <v>1069</v>
      </c>
      <c r="D94" s="522"/>
    </row>
    <row r="95" spans="1:4" ht="36.75" customHeight="1">
      <c r="A95" s="118" t="s">
        <v>132</v>
      </c>
      <c r="B95" s="508" t="s">
        <v>1070</v>
      </c>
      <c r="C95" s="517" t="s">
        <v>1071</v>
      </c>
      <c r="D95" s="510"/>
    </row>
    <row r="96" spans="1:4" ht="36.75" customHeight="1">
      <c r="A96" s="118" t="s">
        <v>132</v>
      </c>
      <c r="B96" s="556" t="s">
        <v>1072</v>
      </c>
      <c r="C96" s="557" t="s">
        <v>1073</v>
      </c>
      <c r="D96" s="510"/>
    </row>
    <row r="97" spans="1:4" ht="20.25" customHeight="1">
      <c r="A97" s="118" t="s">
        <v>132</v>
      </c>
      <c r="B97" s="529" t="s">
        <v>1074</v>
      </c>
      <c r="C97" s="532" t="s">
        <v>153</v>
      </c>
      <c r="D97" s="531"/>
    </row>
    <row r="98" spans="1:4" ht="24.75" customHeight="1">
      <c r="A98" s="118" t="s">
        <v>132</v>
      </c>
      <c r="B98" s="542" t="s">
        <v>1075</v>
      </c>
      <c r="C98" s="545" t="s">
        <v>1076</v>
      </c>
      <c r="D98" s="558"/>
    </row>
    <row r="99" spans="1:4" ht="24">
      <c r="A99" s="118" t="s">
        <v>132</v>
      </c>
      <c r="B99" s="536" t="s">
        <v>1077</v>
      </c>
      <c r="C99" s="530" t="s">
        <v>1078</v>
      </c>
      <c r="D99" s="531"/>
    </row>
    <row r="100" spans="1:4" ht="23.25" customHeight="1">
      <c r="A100" s="118" t="s">
        <v>132</v>
      </c>
      <c r="B100" s="536" t="s">
        <v>1079</v>
      </c>
      <c r="C100" s="530" t="s">
        <v>1080</v>
      </c>
      <c r="D100" s="531"/>
    </row>
    <row r="101" spans="1:4" ht="47.25" customHeight="1">
      <c r="A101" s="118" t="s">
        <v>132</v>
      </c>
      <c r="B101" s="536" t="s">
        <v>1081</v>
      </c>
      <c r="C101" s="554" t="s">
        <v>1082</v>
      </c>
      <c r="D101" s="555"/>
    </row>
    <row r="102" spans="1:4" ht="26.25" customHeight="1">
      <c r="A102" s="118" t="s">
        <v>132</v>
      </c>
      <c r="B102" s="536" t="s">
        <v>1083</v>
      </c>
      <c r="C102" s="554" t="s">
        <v>1084</v>
      </c>
      <c r="D102" s="555"/>
    </row>
    <row r="103" spans="1:4" ht="16.5" customHeight="1">
      <c r="A103" s="118" t="s">
        <v>132</v>
      </c>
      <c r="B103" s="536" t="s">
        <v>1085</v>
      </c>
      <c r="C103" s="559" t="s">
        <v>1086</v>
      </c>
      <c r="D103" s="555"/>
    </row>
    <row r="104" spans="1:4" ht="58.5" customHeight="1">
      <c r="A104" s="118" t="s">
        <v>132</v>
      </c>
      <c r="B104" s="529" t="s">
        <v>1087</v>
      </c>
      <c r="C104" s="530" t="s">
        <v>1088</v>
      </c>
      <c r="D104" s="531"/>
    </row>
    <row r="105" spans="1:4" ht="35.25" customHeight="1">
      <c r="A105" s="118" t="s">
        <v>132</v>
      </c>
      <c r="B105" s="511" t="s">
        <v>1089</v>
      </c>
      <c r="C105" s="521" t="s">
        <v>1090</v>
      </c>
      <c r="D105" s="522"/>
    </row>
    <row r="106" spans="1:4" ht="35.25" customHeight="1">
      <c r="A106" s="118" t="s">
        <v>132</v>
      </c>
      <c r="B106" s="511" t="s">
        <v>1091</v>
      </c>
      <c r="C106" s="524" t="s">
        <v>1092</v>
      </c>
      <c r="D106" s="522"/>
    </row>
    <row r="107" spans="1:4" ht="24.75" customHeight="1">
      <c r="A107" s="118" t="s">
        <v>132</v>
      </c>
      <c r="B107" s="511" t="s">
        <v>1093</v>
      </c>
      <c r="C107" s="524" t="s">
        <v>1094</v>
      </c>
      <c r="D107" s="522"/>
    </row>
    <row r="108" spans="1:4" ht="24.75" customHeight="1">
      <c r="A108" s="118" t="s">
        <v>132</v>
      </c>
      <c r="B108" s="511" t="s">
        <v>1095</v>
      </c>
      <c r="C108" s="524" t="s">
        <v>1096</v>
      </c>
      <c r="D108" s="522"/>
    </row>
    <row r="109" spans="1:4" ht="24.75" customHeight="1">
      <c r="A109" s="118" t="s">
        <v>132</v>
      </c>
      <c r="B109" s="511" t="s">
        <v>1097</v>
      </c>
      <c r="C109" s="524" t="s">
        <v>1098</v>
      </c>
      <c r="D109" s="522"/>
    </row>
    <row r="110" spans="1:4" ht="25.5" customHeight="1">
      <c r="A110" s="118" t="s">
        <v>132</v>
      </c>
      <c r="B110" s="511" t="s">
        <v>1099</v>
      </c>
      <c r="C110" s="524" t="s">
        <v>1100</v>
      </c>
      <c r="D110" s="522"/>
    </row>
    <row r="111" spans="3:4" ht="12.75">
      <c r="C111" s="120"/>
      <c r="D111" s="120"/>
    </row>
  </sheetData>
  <sheetProtection/>
  <mergeCells count="4">
    <mergeCell ref="B10:C10"/>
    <mergeCell ref="A9:C9"/>
    <mergeCell ref="A11:B11"/>
    <mergeCell ref="C11:C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.125" style="174" customWidth="1"/>
    <col min="2" max="2" width="22.125" style="174" customWidth="1"/>
    <col min="3" max="3" width="59.125" style="174" customWidth="1"/>
    <col min="4" max="4" width="10.375" style="174" customWidth="1"/>
    <col min="5" max="5" width="7.875" style="174" customWidth="1"/>
    <col min="6" max="6" width="9.125" style="174" customWidth="1"/>
    <col min="7" max="7" width="1.625" style="174" customWidth="1"/>
    <col min="8" max="16384" width="9.125" style="174" customWidth="1"/>
  </cols>
  <sheetData>
    <row r="1" spans="2:5" s="1" customFormat="1" ht="15.75">
      <c r="B1" s="739" t="s">
        <v>1101</v>
      </c>
      <c r="C1" s="739"/>
      <c r="D1" s="58"/>
      <c r="E1" s="58"/>
    </row>
    <row r="2" spans="2:5" s="1" customFormat="1" ht="14.25" customHeight="1">
      <c r="B2" s="725" t="s">
        <v>78</v>
      </c>
      <c r="C2" s="725"/>
      <c r="D2" s="34"/>
      <c r="E2" s="34"/>
    </row>
    <row r="3" spans="2:5" s="1" customFormat="1" ht="14.25" customHeight="1">
      <c r="B3" s="725" t="s">
        <v>283</v>
      </c>
      <c r="C3" s="725"/>
      <c r="D3" s="34"/>
      <c r="E3" s="34"/>
    </row>
    <row r="4" spans="2:3" s="34" customFormat="1" ht="13.5" customHeight="1">
      <c r="B4" s="725" t="s">
        <v>154</v>
      </c>
      <c r="C4" s="725"/>
    </row>
    <row r="5" spans="2:3" s="34" customFormat="1" ht="25.5" customHeight="1">
      <c r="B5" s="121"/>
      <c r="C5" s="115" t="s">
        <v>1102</v>
      </c>
    </row>
    <row r="6" spans="1:3" s="34" customFormat="1" ht="13.5" customHeight="1">
      <c r="A6" s="26"/>
      <c r="C6" s="26" t="s">
        <v>1370</v>
      </c>
    </row>
    <row r="7" spans="1:4" s="34" customFormat="1" ht="24" hidden="1">
      <c r="A7" s="26"/>
      <c r="C7" s="173" t="s">
        <v>137</v>
      </c>
      <c r="D7" s="175"/>
    </row>
    <row r="8" spans="1:4" s="34" customFormat="1" ht="12.75" hidden="1">
      <c r="A8" s="26"/>
      <c r="C8" s="172" t="s">
        <v>1103</v>
      </c>
      <c r="D8" s="175"/>
    </row>
    <row r="9" spans="2:5" ht="15.75" customHeight="1">
      <c r="B9" s="176"/>
      <c r="C9" s="176"/>
      <c r="D9" s="176"/>
      <c r="E9" s="176"/>
    </row>
    <row r="10" spans="1:9" ht="48" customHeight="1">
      <c r="A10" s="740" t="s">
        <v>155</v>
      </c>
      <c r="B10" s="740"/>
      <c r="C10" s="740"/>
      <c r="D10" s="122"/>
      <c r="E10" s="122"/>
      <c r="F10" s="122"/>
      <c r="G10" s="122"/>
      <c r="H10" s="6"/>
      <c r="I10" s="6"/>
    </row>
    <row r="11" ht="16.5" customHeight="1">
      <c r="D11" s="177"/>
    </row>
    <row r="12" spans="1:4" ht="37.5" customHeight="1">
      <c r="A12" s="50" t="s">
        <v>156</v>
      </c>
      <c r="B12" s="50" t="s">
        <v>157</v>
      </c>
      <c r="C12" s="50" t="s">
        <v>158</v>
      </c>
      <c r="D12" s="178"/>
    </row>
    <row r="13" spans="1:4" ht="14.25" customHeight="1">
      <c r="A13" s="560">
        <v>1</v>
      </c>
      <c r="B13" s="511">
        <v>2</v>
      </c>
      <c r="C13" s="511">
        <v>3</v>
      </c>
      <c r="D13" s="178"/>
    </row>
    <row r="14" spans="1:9" s="27" customFormat="1" ht="18" customHeight="1">
      <c r="A14" s="123" t="s">
        <v>132</v>
      </c>
      <c r="B14" s="738" t="s">
        <v>159</v>
      </c>
      <c r="C14" s="738"/>
      <c r="D14" s="124"/>
      <c r="E14" s="179"/>
      <c r="F14" s="179"/>
      <c r="G14" s="179"/>
      <c r="H14" s="179"/>
      <c r="I14" s="179"/>
    </row>
    <row r="15" spans="1:4" ht="12.75" hidden="1">
      <c r="A15" s="125"/>
      <c r="B15" s="125"/>
      <c r="C15" s="125"/>
      <c r="D15" s="124"/>
    </row>
    <row r="16" spans="1:4" ht="50.25" customHeight="1">
      <c r="A16" s="562" t="s">
        <v>132</v>
      </c>
      <c r="B16" s="563" t="s">
        <v>138</v>
      </c>
      <c r="C16" s="564" t="s">
        <v>1104</v>
      </c>
      <c r="D16" s="180"/>
    </row>
    <row r="17" spans="1:4" ht="49.5" customHeight="1">
      <c r="A17" s="562" t="s">
        <v>132</v>
      </c>
      <c r="B17" s="563" t="s">
        <v>139</v>
      </c>
      <c r="C17" s="565" t="s">
        <v>160</v>
      </c>
      <c r="D17" s="180"/>
    </row>
    <row r="18" spans="1:4" ht="32.25" customHeight="1">
      <c r="A18" s="562" t="s">
        <v>132</v>
      </c>
      <c r="B18" s="65" t="s">
        <v>161</v>
      </c>
      <c r="C18" s="564" t="s">
        <v>284</v>
      </c>
      <c r="D18" s="180"/>
    </row>
    <row r="19" spans="1:4" ht="33.75" customHeight="1">
      <c r="A19" s="562" t="s">
        <v>132</v>
      </c>
      <c r="B19" s="65" t="s">
        <v>162</v>
      </c>
      <c r="C19" s="564" t="s">
        <v>0</v>
      </c>
      <c r="D19" s="180"/>
    </row>
    <row r="20" spans="1:3" ht="63.75" customHeight="1">
      <c r="A20" s="562" t="s">
        <v>132</v>
      </c>
      <c r="B20" s="563" t="s">
        <v>1105</v>
      </c>
      <c r="C20" s="564" t="s">
        <v>1106</v>
      </c>
    </row>
    <row r="21" spans="1:3" ht="45" customHeight="1">
      <c r="A21" s="562" t="s">
        <v>132</v>
      </c>
      <c r="B21" s="563" t="s">
        <v>1107</v>
      </c>
      <c r="C21" s="564" t="s">
        <v>1108</v>
      </c>
    </row>
  </sheetData>
  <sheetProtection/>
  <mergeCells count="6">
    <mergeCell ref="B14:C14"/>
    <mergeCell ref="B1:C1"/>
    <mergeCell ref="B2:C2"/>
    <mergeCell ref="B3:C3"/>
    <mergeCell ref="B4:C4"/>
    <mergeCell ref="A10:C10"/>
  </mergeCells>
  <hyperlinks>
    <hyperlink ref="A22" r:id="rId1" display="consultantplus://offline/ref=AC39E0AC45E7873D886CE02A41BD46C3810943BE78EF6A62ECBAA94F6B7AA4F7827C77724FBCDD1BW2M4L"/>
    <hyperlink ref="A17" r:id="rId2" display="consultantplus://offline/ref=2315A58E28C2D8939C4CC4159C28A962566796F7B54B87BDF075CEC69B9D5DFA9AE1A194EE6CB5F8V3M1L"/>
    <hyperlink ref="A26" r:id="rId3" display="consultantplus://offline/ref=F7AB16A4D7A0E83EEFA2E09B2C6BDA06E26600A93CD58CD963371041EAC33B77AB4A9464B1222962X3MCL"/>
    <hyperlink ref="B30" r:id="rId4" display="consultantplus://offline/ref=F7AB16A4D7A0E83EEFA2E09B2C6BDA06E26600A93CD58CD963371041EAC33B77AB4A9464B1222967X3MEL"/>
    <hyperlink ref="B34" r:id="rId5" display="consultantplus://offline/ref=F7AB16A4D7A0E83EEFA2E09B2C6BDA06E2680FA63FD08CD963371041EAC33B77AB4A9464B1222260X3M1L"/>
    <hyperlink ref="B38" r:id="rId6" display="consultantplus://offline/ref=F7AB16A4D7A0E83EEFA2E09B2C6BDA06E2680FA63FD08CD963371041EAC33B77AB4A9464B1222264X3M9L"/>
    <hyperlink ref="B42" r:id="rId7" display="consultantplus://offline/ref=B2726713FF120D958147F06C46EC498C0963944F34051C480E03A86006B064DCFFF1B5232BA01679YEM3L"/>
    <hyperlink ref="B46" r:id="rId8" display="consultantplus://offline/ref=B2726713FF120D958147F06C46EC498C0963944F34051C480E03A86006B064DCFFF1B5232BA01173YEM7L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4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18.375" style="0" customWidth="1"/>
    <col min="2" max="2" width="55.375" style="0" customWidth="1"/>
    <col min="3" max="3" width="13.125" style="663" customWidth="1"/>
  </cols>
  <sheetData>
    <row r="1" spans="1:3" ht="12.75">
      <c r="A1" s="3"/>
      <c r="B1" s="741" t="s">
        <v>1109</v>
      </c>
      <c r="C1" s="741"/>
    </row>
    <row r="2" spans="1:3" ht="11.25" customHeight="1">
      <c r="A2" s="3"/>
      <c r="B2" s="741" t="s">
        <v>1110</v>
      </c>
      <c r="C2" s="741"/>
    </row>
    <row r="3" spans="1:3" ht="12.75" customHeight="1">
      <c r="A3" s="3"/>
      <c r="B3" s="741" t="s">
        <v>1111</v>
      </c>
      <c r="C3" s="741"/>
    </row>
    <row r="4" spans="1:3" ht="12.75" customHeight="1">
      <c r="A4" s="3"/>
      <c r="B4" s="741" t="s">
        <v>1112</v>
      </c>
      <c r="C4" s="741"/>
    </row>
    <row r="5" spans="1:3" ht="13.5" customHeight="1">
      <c r="A5" s="3"/>
      <c r="B5" s="742" t="s">
        <v>1113</v>
      </c>
      <c r="C5" s="742"/>
    </row>
    <row r="6" spans="1:3" ht="12.75" customHeight="1">
      <c r="A6" s="3"/>
      <c r="B6" s="741" t="s">
        <v>1371</v>
      </c>
      <c r="C6" s="741"/>
    </row>
    <row r="7" spans="1:3" ht="12.75" hidden="1">
      <c r="A7" s="3"/>
      <c r="B7" s="741" t="s">
        <v>163</v>
      </c>
      <c r="C7" s="741"/>
    </row>
    <row r="8" spans="1:3" ht="12.75" hidden="1">
      <c r="A8" s="3"/>
      <c r="B8" s="741" t="s">
        <v>164</v>
      </c>
      <c r="C8" s="741"/>
    </row>
    <row r="9" spans="1:3" ht="12.75" hidden="1">
      <c r="A9" s="3"/>
      <c r="B9" s="741" t="s">
        <v>1114</v>
      </c>
      <c r="C9" s="741"/>
    </row>
    <row r="10" spans="1:3" ht="13.5" customHeight="1">
      <c r="A10" s="746"/>
      <c r="B10" s="746"/>
      <c r="C10" s="746"/>
    </row>
    <row r="11" spans="2:3" ht="12.75" hidden="1">
      <c r="B11" s="493"/>
      <c r="C11" s="493"/>
    </row>
    <row r="12" spans="1:3" ht="15.75" customHeight="1">
      <c r="A12" s="747" t="s">
        <v>1115</v>
      </c>
      <c r="B12" s="747"/>
      <c r="C12" s="747"/>
    </row>
    <row r="13" spans="1:3" ht="14.25" customHeight="1">
      <c r="A13" s="747" t="s">
        <v>1116</v>
      </c>
      <c r="B13" s="747"/>
      <c r="C13" s="747"/>
    </row>
    <row r="14" spans="1:3" ht="16.5" customHeight="1">
      <c r="A14" s="743" t="s">
        <v>1117</v>
      </c>
      <c r="B14" s="743"/>
      <c r="C14" s="743"/>
    </row>
    <row r="15" spans="1:3" ht="12.75" hidden="1">
      <c r="A15" s="126"/>
      <c r="B15" s="567"/>
      <c r="C15" s="568"/>
    </row>
    <row r="16" spans="1:3" ht="13.5" customHeight="1">
      <c r="A16" s="126" t="s">
        <v>1118</v>
      </c>
      <c r="B16" s="567"/>
      <c r="C16" s="204" t="s">
        <v>1119</v>
      </c>
    </row>
    <row r="17" spans="1:3" ht="46.5" customHeight="1">
      <c r="A17" s="205" t="s">
        <v>281</v>
      </c>
      <c r="B17" s="205" t="s">
        <v>165</v>
      </c>
      <c r="C17" s="167" t="s">
        <v>1120</v>
      </c>
    </row>
    <row r="18" spans="1:3" ht="12.75">
      <c r="A18" s="569">
        <v>1</v>
      </c>
      <c r="B18" s="569">
        <v>2</v>
      </c>
      <c r="C18" s="570">
        <v>3</v>
      </c>
    </row>
    <row r="19" spans="1:3" ht="12.75">
      <c r="A19" s="744" t="s">
        <v>1121</v>
      </c>
      <c r="B19" s="745"/>
      <c r="C19" s="571">
        <f>C20+C150</f>
        <v>393951023</v>
      </c>
    </row>
    <row r="20" spans="1:3" ht="17.25" customHeight="1">
      <c r="A20" s="134" t="s">
        <v>1122</v>
      </c>
      <c r="B20" s="572" t="s">
        <v>1123</v>
      </c>
      <c r="C20" s="571">
        <f>C21+C33+C48+C56+C78+C84+C87+C107+C110+C147+C54+C27</f>
        <v>143928881</v>
      </c>
    </row>
    <row r="21" spans="1:3" ht="15" customHeight="1">
      <c r="A21" s="573" t="s">
        <v>1124</v>
      </c>
      <c r="B21" s="574" t="s">
        <v>1125</v>
      </c>
      <c r="C21" s="571">
        <f>C22</f>
        <v>111358154</v>
      </c>
    </row>
    <row r="22" spans="1:3" ht="14.25" customHeight="1">
      <c r="A22" s="573" t="s">
        <v>1126</v>
      </c>
      <c r="B22" s="575" t="s">
        <v>1127</v>
      </c>
      <c r="C22" s="571">
        <f>C23+C24+C25+C26</f>
        <v>111358154</v>
      </c>
    </row>
    <row r="23" spans="1:3" ht="63.75">
      <c r="A23" s="50" t="s">
        <v>1128</v>
      </c>
      <c r="B23" s="49" t="s">
        <v>1129</v>
      </c>
      <c r="C23" s="576">
        <v>107757933</v>
      </c>
    </row>
    <row r="24" spans="1:3" ht="89.25">
      <c r="A24" s="50" t="s">
        <v>1130</v>
      </c>
      <c r="B24" s="49" t="s">
        <v>1131</v>
      </c>
      <c r="C24" s="576">
        <v>2562860</v>
      </c>
    </row>
    <row r="25" spans="1:3" ht="38.25">
      <c r="A25" s="577" t="s">
        <v>1132</v>
      </c>
      <c r="B25" s="49" t="s">
        <v>1133</v>
      </c>
      <c r="C25" s="578">
        <v>1037361</v>
      </c>
    </row>
    <row r="26" spans="1:3" ht="76.5" hidden="1">
      <c r="A26" s="50" t="s">
        <v>1134</v>
      </c>
      <c r="B26" s="49" t="s">
        <v>1135</v>
      </c>
      <c r="C26" s="576"/>
    </row>
    <row r="27" spans="1:3" s="581" customFormat="1" ht="26.25" customHeight="1">
      <c r="A27" s="579" t="s">
        <v>1136</v>
      </c>
      <c r="B27" s="580" t="s">
        <v>1137</v>
      </c>
      <c r="C27" s="571">
        <f>C28</f>
        <v>4365675</v>
      </c>
    </row>
    <row r="28" spans="1:3" s="581" customFormat="1" ht="27" customHeight="1">
      <c r="A28" s="579" t="s">
        <v>1138</v>
      </c>
      <c r="B28" s="49" t="s">
        <v>1139</v>
      </c>
      <c r="C28" s="571">
        <f>C29+C30+C31+C32</f>
        <v>4365675</v>
      </c>
    </row>
    <row r="29" spans="1:3" ht="50.25" customHeight="1">
      <c r="A29" s="582" t="s">
        <v>1140</v>
      </c>
      <c r="B29" s="49" t="s">
        <v>1141</v>
      </c>
      <c r="C29" s="576">
        <v>1490841</v>
      </c>
    </row>
    <row r="30" spans="1:3" ht="63" customHeight="1">
      <c r="A30" s="582" t="s">
        <v>1142</v>
      </c>
      <c r="B30" s="49" t="s">
        <v>1143</v>
      </c>
      <c r="C30" s="576">
        <v>14850</v>
      </c>
    </row>
    <row r="31" spans="1:3" ht="51.75" customHeight="1">
      <c r="A31" s="582" t="s">
        <v>1144</v>
      </c>
      <c r="B31" s="49" t="s">
        <v>1145</v>
      </c>
      <c r="C31" s="576">
        <v>3158173</v>
      </c>
    </row>
    <row r="32" spans="1:3" ht="51.75" customHeight="1">
      <c r="A32" s="582" t="s">
        <v>1146</v>
      </c>
      <c r="B32" s="49" t="s">
        <v>1147</v>
      </c>
      <c r="C32" s="576">
        <v>-298189</v>
      </c>
    </row>
    <row r="33" spans="1:3" ht="18" customHeight="1">
      <c r="A33" s="134" t="s">
        <v>1148</v>
      </c>
      <c r="B33" s="572" t="s">
        <v>1149</v>
      </c>
      <c r="C33" s="583">
        <f>C40+C43+C46+C34</f>
        <v>6693764</v>
      </c>
    </row>
    <row r="34" spans="1:3" ht="29.25" customHeight="1">
      <c r="A34" s="584" t="s">
        <v>1150</v>
      </c>
      <c r="B34" s="585" t="s">
        <v>1151</v>
      </c>
      <c r="C34" s="586">
        <f>C35+C37+C39</f>
        <v>84748</v>
      </c>
    </row>
    <row r="35" spans="1:3" ht="26.25" customHeight="1">
      <c r="A35" s="584" t="s">
        <v>1152</v>
      </c>
      <c r="B35" s="585" t="s">
        <v>1153</v>
      </c>
      <c r="C35" s="586">
        <f>C36</f>
        <v>58979</v>
      </c>
    </row>
    <row r="36" spans="1:3" ht="27" customHeight="1">
      <c r="A36" s="587" t="s">
        <v>1154</v>
      </c>
      <c r="B36" s="588" t="s">
        <v>1153</v>
      </c>
      <c r="C36" s="578">
        <v>58979</v>
      </c>
    </row>
    <row r="37" spans="1:3" ht="37.5" customHeight="1">
      <c r="A37" s="587" t="s">
        <v>1155</v>
      </c>
      <c r="B37" s="588" t="s">
        <v>1156</v>
      </c>
      <c r="C37" s="586">
        <f>C38</f>
        <v>25769</v>
      </c>
    </row>
    <row r="38" spans="1:3" ht="38.25" customHeight="1">
      <c r="A38" s="589" t="s">
        <v>1157</v>
      </c>
      <c r="B38" s="590" t="s">
        <v>1156</v>
      </c>
      <c r="C38" s="576">
        <v>25769</v>
      </c>
    </row>
    <row r="39" spans="1:3" ht="27" customHeight="1" hidden="1">
      <c r="A39" s="589" t="s">
        <v>1158</v>
      </c>
      <c r="B39" s="590" t="s">
        <v>1159</v>
      </c>
      <c r="C39" s="576"/>
    </row>
    <row r="40" spans="1:3" s="27" customFormat="1" ht="25.5" customHeight="1">
      <c r="A40" s="134" t="s">
        <v>1160</v>
      </c>
      <c r="B40" s="580" t="s">
        <v>1161</v>
      </c>
      <c r="C40" s="583">
        <f>C41+C42</f>
        <v>6488053</v>
      </c>
    </row>
    <row r="41" spans="1:3" ht="25.5" customHeight="1">
      <c r="A41" s="50" t="s">
        <v>1162</v>
      </c>
      <c r="B41" s="49" t="s">
        <v>1161</v>
      </c>
      <c r="C41" s="576">
        <v>6488053</v>
      </c>
    </row>
    <row r="42" spans="1:3" ht="39" customHeight="1" hidden="1">
      <c r="A42" s="50" t="s">
        <v>1163</v>
      </c>
      <c r="B42" s="49" t="s">
        <v>1164</v>
      </c>
      <c r="C42" s="576"/>
    </row>
    <row r="43" spans="1:3" s="27" customFormat="1" ht="13.5" customHeight="1">
      <c r="A43" s="134" t="s">
        <v>1165</v>
      </c>
      <c r="B43" s="580" t="s">
        <v>1166</v>
      </c>
      <c r="C43" s="583">
        <f>C44+C45</f>
        <v>84083</v>
      </c>
    </row>
    <row r="44" spans="1:3" ht="15.75" customHeight="1">
      <c r="A44" s="50" t="s">
        <v>1167</v>
      </c>
      <c r="B44" s="591" t="s">
        <v>1166</v>
      </c>
      <c r="C44" s="576">
        <v>84083</v>
      </c>
    </row>
    <row r="45" spans="1:3" ht="13.5" customHeight="1" hidden="1">
      <c r="A45" s="50" t="s">
        <v>1168</v>
      </c>
      <c r="B45" s="49" t="s">
        <v>1169</v>
      </c>
      <c r="C45" s="576"/>
    </row>
    <row r="46" spans="1:3" s="27" customFormat="1" ht="25.5">
      <c r="A46" s="134" t="s">
        <v>1170</v>
      </c>
      <c r="B46" s="592" t="s">
        <v>1171</v>
      </c>
      <c r="C46" s="583">
        <f>C47</f>
        <v>36880</v>
      </c>
    </row>
    <row r="47" spans="1:3" ht="38.25">
      <c r="A47" s="50" t="s">
        <v>1172</v>
      </c>
      <c r="B47" s="592" t="s">
        <v>1173</v>
      </c>
      <c r="C47" s="576">
        <v>36880</v>
      </c>
    </row>
    <row r="48" spans="1:3" ht="15.75" customHeight="1">
      <c r="A48" s="134" t="s">
        <v>1174</v>
      </c>
      <c r="B48" s="572" t="s">
        <v>1175</v>
      </c>
      <c r="C48" s="583">
        <f>C49+C51</f>
        <v>1203554</v>
      </c>
    </row>
    <row r="49" spans="1:3" ht="26.25" customHeight="1">
      <c r="A49" s="134" t="s">
        <v>1176</v>
      </c>
      <c r="B49" s="580" t="s">
        <v>1177</v>
      </c>
      <c r="C49" s="583">
        <f>C50</f>
        <v>1203554</v>
      </c>
    </row>
    <row r="50" spans="1:3" ht="39" customHeight="1">
      <c r="A50" s="50" t="s">
        <v>1178</v>
      </c>
      <c r="B50" s="49" t="s">
        <v>1179</v>
      </c>
      <c r="C50" s="576">
        <v>1203554</v>
      </c>
    </row>
    <row r="51" spans="1:3" ht="25.5" customHeight="1" hidden="1">
      <c r="A51" s="593" t="s">
        <v>1180</v>
      </c>
      <c r="B51" s="594" t="s">
        <v>1181</v>
      </c>
      <c r="C51" s="595">
        <f>C52+C53</f>
        <v>0</v>
      </c>
    </row>
    <row r="52" spans="1:3" ht="51" hidden="1">
      <c r="A52" s="50" t="s">
        <v>1182</v>
      </c>
      <c r="B52" s="49" t="s">
        <v>1183</v>
      </c>
      <c r="C52" s="596"/>
    </row>
    <row r="53" spans="1:3" ht="25.5" hidden="1">
      <c r="A53" s="50" t="s">
        <v>922</v>
      </c>
      <c r="B53" s="49" t="s">
        <v>923</v>
      </c>
      <c r="C53" s="576"/>
    </row>
    <row r="54" spans="1:3" ht="0.75" customHeight="1" hidden="1">
      <c r="A54" s="597" t="s">
        <v>1184</v>
      </c>
      <c r="B54" s="598" t="s">
        <v>1185</v>
      </c>
      <c r="C54" s="583">
        <f>C55</f>
        <v>0</v>
      </c>
    </row>
    <row r="55" spans="1:3" s="567" customFormat="1" ht="51" hidden="1">
      <c r="A55" s="599" t="s">
        <v>1186</v>
      </c>
      <c r="B55" s="600" t="s">
        <v>1187</v>
      </c>
      <c r="C55" s="576"/>
    </row>
    <row r="56" spans="1:3" ht="40.5" customHeight="1">
      <c r="A56" s="134" t="s">
        <v>1188</v>
      </c>
      <c r="B56" s="572" t="s">
        <v>1189</v>
      </c>
      <c r="C56" s="583">
        <f>C57+C59+C61+C63+C71+C73+C75</f>
        <v>4656251</v>
      </c>
    </row>
    <row r="57" spans="1:3" ht="63.75" hidden="1">
      <c r="A57" s="160" t="s">
        <v>1190</v>
      </c>
      <c r="B57" s="580" t="s">
        <v>1191</v>
      </c>
      <c r="C57" s="583">
        <f>C58</f>
        <v>0</v>
      </c>
    </row>
    <row r="58" spans="1:3" ht="51" hidden="1">
      <c r="A58" s="503" t="s">
        <v>924</v>
      </c>
      <c r="B58" s="601" t="s">
        <v>925</v>
      </c>
      <c r="C58" s="576"/>
    </row>
    <row r="59" spans="1:3" ht="12.75" hidden="1">
      <c r="A59" s="160" t="s">
        <v>1192</v>
      </c>
      <c r="B59" s="580" t="s">
        <v>1193</v>
      </c>
      <c r="C59" s="583">
        <f>C60</f>
        <v>0</v>
      </c>
    </row>
    <row r="60" spans="1:3" ht="25.5" hidden="1">
      <c r="A60" s="503" t="s">
        <v>1194</v>
      </c>
      <c r="B60" s="49" t="s">
        <v>1195</v>
      </c>
      <c r="C60" s="576"/>
    </row>
    <row r="61" spans="1:3" ht="26.25" customHeight="1" hidden="1">
      <c r="A61" s="134" t="s">
        <v>1196</v>
      </c>
      <c r="B61" s="580" t="s">
        <v>1197</v>
      </c>
      <c r="C61" s="583">
        <f>C62</f>
        <v>0</v>
      </c>
    </row>
    <row r="62" spans="1:3" ht="26.25" customHeight="1" hidden="1">
      <c r="A62" s="50" t="s">
        <v>1198</v>
      </c>
      <c r="B62" s="49" t="s">
        <v>929</v>
      </c>
      <c r="C62" s="576"/>
    </row>
    <row r="63" spans="1:3" ht="77.25" customHeight="1">
      <c r="A63" s="134" t="s">
        <v>1199</v>
      </c>
      <c r="B63" s="580" t="s">
        <v>1200</v>
      </c>
      <c r="C63" s="583">
        <f>C64+C67+C69</f>
        <v>4656251</v>
      </c>
    </row>
    <row r="64" spans="1:3" ht="53.25" customHeight="1">
      <c r="A64" s="134" t="s">
        <v>1201</v>
      </c>
      <c r="B64" s="580" t="s">
        <v>1202</v>
      </c>
      <c r="C64" s="583">
        <f>C65+C66</f>
        <v>3669368</v>
      </c>
    </row>
    <row r="65" spans="1:3" ht="64.5" customHeight="1">
      <c r="A65" s="50" t="s">
        <v>930</v>
      </c>
      <c r="B65" s="49" t="s">
        <v>931</v>
      </c>
      <c r="C65" s="602">
        <v>3002352</v>
      </c>
    </row>
    <row r="66" spans="1:3" ht="65.25" customHeight="1">
      <c r="A66" s="50" t="s">
        <v>1203</v>
      </c>
      <c r="B66" s="49" t="s">
        <v>1204</v>
      </c>
      <c r="C66" s="602">
        <v>667016</v>
      </c>
    </row>
    <row r="67" spans="1:3" ht="15.75" customHeight="1" hidden="1">
      <c r="A67" s="561" t="s">
        <v>1205</v>
      </c>
      <c r="B67" s="580" t="s">
        <v>1206</v>
      </c>
      <c r="C67" s="576">
        <f>C68</f>
        <v>0</v>
      </c>
    </row>
    <row r="68" spans="1:3" ht="15.75" customHeight="1" hidden="1">
      <c r="A68" s="50" t="s">
        <v>932</v>
      </c>
      <c r="B68" s="49" t="s">
        <v>1207</v>
      </c>
      <c r="C68" s="576"/>
    </row>
    <row r="69" spans="1:3" ht="65.25" customHeight="1">
      <c r="A69" s="134" t="s">
        <v>1208</v>
      </c>
      <c r="B69" s="580" t="s">
        <v>1209</v>
      </c>
      <c r="C69" s="583">
        <f>C70</f>
        <v>986883</v>
      </c>
    </row>
    <row r="70" spans="1:3" ht="53.25" customHeight="1">
      <c r="A70" s="50" t="s">
        <v>1210</v>
      </c>
      <c r="B70" s="49" t="s">
        <v>935</v>
      </c>
      <c r="C70" s="576">
        <v>986883</v>
      </c>
    </row>
    <row r="71" spans="1:3" ht="25.5" hidden="1">
      <c r="A71" s="561" t="s">
        <v>1211</v>
      </c>
      <c r="B71" s="580" t="s">
        <v>1212</v>
      </c>
      <c r="C71" s="583">
        <f>C72</f>
        <v>0</v>
      </c>
    </row>
    <row r="72" spans="1:3" ht="38.25" hidden="1">
      <c r="A72" s="50" t="s">
        <v>936</v>
      </c>
      <c r="B72" s="49" t="s">
        <v>937</v>
      </c>
      <c r="C72" s="576"/>
    </row>
    <row r="73" spans="1:3" ht="76.5" hidden="1">
      <c r="A73" s="561" t="s">
        <v>1213</v>
      </c>
      <c r="B73" s="580" t="s">
        <v>1214</v>
      </c>
      <c r="C73" s="583">
        <f>C74</f>
        <v>0</v>
      </c>
    </row>
    <row r="74" spans="1:3" ht="63.75" hidden="1">
      <c r="A74" s="50" t="s">
        <v>938</v>
      </c>
      <c r="B74" s="49" t="s">
        <v>1215</v>
      </c>
      <c r="C74" s="576"/>
    </row>
    <row r="75" spans="1:3" ht="3.75" customHeight="1" hidden="1">
      <c r="A75" s="561" t="s">
        <v>1216</v>
      </c>
      <c r="B75" s="580" t="s">
        <v>1217</v>
      </c>
      <c r="C75" s="583">
        <f>C76</f>
        <v>0</v>
      </c>
    </row>
    <row r="76" spans="1:3" ht="63.75" hidden="1">
      <c r="A76" s="50" t="s">
        <v>1218</v>
      </c>
      <c r="B76" s="49" t="s">
        <v>1219</v>
      </c>
      <c r="C76" s="576">
        <f>C77</f>
        <v>0</v>
      </c>
    </row>
    <row r="77" spans="1:3" ht="63.75" hidden="1">
      <c r="A77" s="50" t="s">
        <v>946</v>
      </c>
      <c r="B77" s="49" t="s">
        <v>1220</v>
      </c>
      <c r="C77" s="576"/>
    </row>
    <row r="78" spans="1:3" ht="16.5" customHeight="1">
      <c r="A78" s="134" t="s">
        <v>1221</v>
      </c>
      <c r="B78" s="572" t="s">
        <v>1222</v>
      </c>
      <c r="C78" s="583">
        <f>C79</f>
        <v>277035</v>
      </c>
    </row>
    <row r="79" spans="1:3" ht="15.75" customHeight="1">
      <c r="A79" s="50" t="s">
        <v>1223</v>
      </c>
      <c r="B79" s="591" t="s">
        <v>1224</v>
      </c>
      <c r="C79" s="583">
        <f>SUM(C80:C83)</f>
        <v>277035</v>
      </c>
    </row>
    <row r="80" spans="1:3" ht="25.5" customHeight="1">
      <c r="A80" s="50" t="s">
        <v>1225</v>
      </c>
      <c r="B80" s="603" t="s">
        <v>1226</v>
      </c>
      <c r="C80" s="576">
        <v>27995</v>
      </c>
    </row>
    <row r="81" spans="1:3" ht="15" customHeight="1" hidden="1">
      <c r="A81" s="50" t="s">
        <v>1227</v>
      </c>
      <c r="B81" s="603" t="s">
        <v>1228</v>
      </c>
      <c r="C81" s="576"/>
    </row>
    <row r="82" spans="1:3" ht="14.25" customHeight="1" hidden="1">
      <c r="A82" s="50" t="s">
        <v>1229</v>
      </c>
      <c r="B82" s="603" t="s">
        <v>1230</v>
      </c>
      <c r="C82" s="576"/>
    </row>
    <row r="83" spans="1:3" ht="17.25" customHeight="1">
      <c r="A83" s="50" t="s">
        <v>1231</v>
      </c>
      <c r="B83" s="603" t="s">
        <v>1232</v>
      </c>
      <c r="C83" s="576">
        <v>249040</v>
      </c>
    </row>
    <row r="84" spans="1:3" ht="27.75" customHeight="1">
      <c r="A84" s="134" t="s">
        <v>1233</v>
      </c>
      <c r="B84" s="580" t="s">
        <v>1234</v>
      </c>
      <c r="C84" s="583">
        <f>C85</f>
        <v>14301612</v>
      </c>
    </row>
    <row r="85" spans="1:3" ht="15.75" customHeight="1">
      <c r="A85" s="134" t="s">
        <v>1235</v>
      </c>
      <c r="B85" s="604" t="s">
        <v>1236</v>
      </c>
      <c r="C85" s="583">
        <f>C86</f>
        <v>14301612</v>
      </c>
    </row>
    <row r="86" spans="1:3" ht="24.75" customHeight="1">
      <c r="A86" s="50" t="s">
        <v>1237</v>
      </c>
      <c r="B86" s="590" t="s">
        <v>953</v>
      </c>
      <c r="C86" s="578">
        <v>14301612</v>
      </c>
    </row>
    <row r="87" spans="1:3" ht="26.25" customHeight="1">
      <c r="A87" s="134" t="s">
        <v>1238</v>
      </c>
      <c r="B87" s="580" t="s">
        <v>1239</v>
      </c>
      <c r="C87" s="583">
        <f>C88+C90+C95+C96+C99+C101</f>
        <v>2000</v>
      </c>
    </row>
    <row r="88" spans="1:3" ht="12.75" hidden="1">
      <c r="A88" s="160" t="s">
        <v>1240</v>
      </c>
      <c r="B88" s="580" t="s">
        <v>1241</v>
      </c>
      <c r="C88" s="583">
        <f>C89</f>
        <v>0</v>
      </c>
    </row>
    <row r="89" spans="1:3" ht="25.5" hidden="1">
      <c r="A89" s="503" t="s">
        <v>958</v>
      </c>
      <c r="B89" s="49" t="s">
        <v>959</v>
      </c>
      <c r="C89" s="576"/>
    </row>
    <row r="90" spans="1:3" ht="63.75" hidden="1">
      <c r="A90" s="160" t="s">
        <v>1242</v>
      </c>
      <c r="B90" s="580" t="s">
        <v>1243</v>
      </c>
      <c r="C90" s="583">
        <f>C91+C92+C93+C94</f>
        <v>0</v>
      </c>
    </row>
    <row r="91" spans="1:3" ht="63.75" hidden="1">
      <c r="A91" s="503" t="s">
        <v>1244</v>
      </c>
      <c r="B91" s="49" t="s">
        <v>1245</v>
      </c>
      <c r="C91" s="576"/>
    </row>
    <row r="92" spans="1:3" ht="63.75" hidden="1">
      <c r="A92" s="503" t="s">
        <v>1246</v>
      </c>
      <c r="B92" s="49" t="s">
        <v>1247</v>
      </c>
      <c r="C92" s="576"/>
    </row>
    <row r="93" spans="1:3" ht="76.5" hidden="1">
      <c r="A93" s="503" t="s">
        <v>1248</v>
      </c>
      <c r="B93" s="49" t="s">
        <v>1249</v>
      </c>
      <c r="C93" s="576"/>
    </row>
    <row r="94" spans="1:3" ht="76.5" hidden="1">
      <c r="A94" s="503" t="s">
        <v>1250</v>
      </c>
      <c r="B94" s="49" t="s">
        <v>1251</v>
      </c>
      <c r="C94" s="576"/>
    </row>
    <row r="95" spans="1:3" ht="38.25" hidden="1">
      <c r="A95" s="160" t="s">
        <v>1252</v>
      </c>
      <c r="B95" s="580" t="s">
        <v>1253</v>
      </c>
      <c r="C95" s="583">
        <f>C97</f>
        <v>0</v>
      </c>
    </row>
    <row r="96" spans="1:3" ht="38.25" hidden="1">
      <c r="A96" s="160" t="s">
        <v>1254</v>
      </c>
      <c r="B96" s="580" t="s">
        <v>1255</v>
      </c>
      <c r="C96" s="583">
        <f>C98</f>
        <v>0</v>
      </c>
    </row>
    <row r="97" spans="1:3" ht="0.75" customHeight="1" hidden="1">
      <c r="A97" s="503" t="s">
        <v>968</v>
      </c>
      <c r="B97" s="49" t="s">
        <v>969</v>
      </c>
      <c r="C97" s="576"/>
    </row>
    <row r="98" spans="1:3" ht="51" hidden="1">
      <c r="A98" s="503" t="s">
        <v>970</v>
      </c>
      <c r="B98" s="49" t="s">
        <v>971</v>
      </c>
      <c r="C98" s="576"/>
    </row>
    <row r="99" spans="1:3" ht="12.75" hidden="1">
      <c r="A99" s="160" t="s">
        <v>1256</v>
      </c>
      <c r="B99" s="580" t="s">
        <v>1257</v>
      </c>
      <c r="C99" s="576">
        <f>C100</f>
        <v>0</v>
      </c>
    </row>
    <row r="100" spans="1:3" ht="25.5" hidden="1">
      <c r="A100" s="503" t="s">
        <v>1258</v>
      </c>
      <c r="B100" s="49" t="s">
        <v>1259</v>
      </c>
      <c r="C100" s="576"/>
    </row>
    <row r="101" spans="1:3" ht="39.75" customHeight="1">
      <c r="A101" s="160" t="s">
        <v>1260</v>
      </c>
      <c r="B101" s="580" t="s">
        <v>1261</v>
      </c>
      <c r="C101" s="583">
        <f>C102+C105</f>
        <v>2000</v>
      </c>
    </row>
    <row r="102" spans="1:3" ht="26.25" customHeight="1">
      <c r="A102" s="134" t="s">
        <v>1262</v>
      </c>
      <c r="B102" s="580" t="s">
        <v>1263</v>
      </c>
      <c r="C102" s="583">
        <f>C103+C104</f>
        <v>2000</v>
      </c>
    </row>
    <row r="103" spans="1:3" ht="0.75" customHeight="1">
      <c r="A103" s="50" t="s">
        <v>972</v>
      </c>
      <c r="B103" s="49" t="s">
        <v>973</v>
      </c>
      <c r="C103" s="576"/>
    </row>
    <row r="104" spans="1:3" ht="40.5" customHeight="1">
      <c r="A104" s="50" t="s">
        <v>1264</v>
      </c>
      <c r="B104" s="49" t="s">
        <v>1265</v>
      </c>
      <c r="C104" s="576">
        <v>2000</v>
      </c>
    </row>
    <row r="105" spans="1:3" ht="38.25" hidden="1">
      <c r="A105" s="605" t="s">
        <v>1266</v>
      </c>
      <c r="B105" s="606" t="s">
        <v>1267</v>
      </c>
      <c r="C105" s="576">
        <f>C106</f>
        <v>0</v>
      </c>
    </row>
    <row r="106" spans="1:3" ht="38.25" hidden="1">
      <c r="A106" s="607" t="s">
        <v>974</v>
      </c>
      <c r="B106" s="601" t="s">
        <v>1268</v>
      </c>
      <c r="C106" s="576"/>
    </row>
    <row r="107" spans="1:3" ht="12.75" hidden="1">
      <c r="A107" s="134" t="s">
        <v>1269</v>
      </c>
      <c r="B107" s="572" t="s">
        <v>1270</v>
      </c>
      <c r="C107" s="583">
        <f>C108</f>
        <v>0</v>
      </c>
    </row>
    <row r="108" spans="1:3" ht="25.5" hidden="1">
      <c r="A108" s="134" t="s">
        <v>1271</v>
      </c>
      <c r="B108" s="580" t="s">
        <v>1272</v>
      </c>
      <c r="C108" s="583">
        <f>C109</f>
        <v>0</v>
      </c>
    </row>
    <row r="109" spans="1:3" ht="25.5" hidden="1">
      <c r="A109" s="50" t="s">
        <v>976</v>
      </c>
      <c r="B109" s="49" t="s">
        <v>1273</v>
      </c>
      <c r="C109" s="576"/>
    </row>
    <row r="110" spans="1:3" ht="18" customHeight="1">
      <c r="A110" s="134" t="s">
        <v>1274</v>
      </c>
      <c r="B110" s="572" t="s">
        <v>1275</v>
      </c>
      <c r="C110" s="583">
        <f>C111+C114+C116+C118+C120+C122+C133+C137+C138+C140+C145+C144+C136+C142</f>
        <v>1070836</v>
      </c>
    </row>
    <row r="111" spans="1:3" ht="25.5" hidden="1">
      <c r="A111" s="134" t="s">
        <v>1276</v>
      </c>
      <c r="B111" s="580" t="s">
        <v>1277</v>
      </c>
      <c r="C111" s="583">
        <f>C112+C113</f>
        <v>0</v>
      </c>
    </row>
    <row r="112" spans="1:3" ht="0.75" customHeight="1" hidden="1">
      <c r="A112" s="50" t="s">
        <v>1278</v>
      </c>
      <c r="B112" s="49" t="s">
        <v>1279</v>
      </c>
      <c r="C112" s="576"/>
    </row>
    <row r="113" spans="1:3" ht="51" hidden="1">
      <c r="A113" s="50" t="s">
        <v>1280</v>
      </c>
      <c r="B113" s="49" t="s">
        <v>1281</v>
      </c>
      <c r="C113" s="576"/>
    </row>
    <row r="114" spans="1:3" ht="50.25" customHeight="1">
      <c r="A114" s="134" t="s">
        <v>1282</v>
      </c>
      <c r="B114" s="608" t="s">
        <v>1283</v>
      </c>
      <c r="C114" s="583">
        <f>C115</f>
        <v>115000</v>
      </c>
    </row>
    <row r="115" spans="1:3" ht="54.75" customHeight="1">
      <c r="A115" s="50" t="s">
        <v>1284</v>
      </c>
      <c r="B115" s="590" t="s">
        <v>1285</v>
      </c>
      <c r="C115" s="578">
        <v>115000</v>
      </c>
    </row>
    <row r="116" spans="1:3" ht="0.75" customHeight="1" hidden="1">
      <c r="A116" s="561" t="s">
        <v>1286</v>
      </c>
      <c r="B116" s="580" t="s">
        <v>1287</v>
      </c>
      <c r="C116" s="583">
        <f>C117</f>
        <v>0</v>
      </c>
    </row>
    <row r="117" spans="1:3" ht="25.5" hidden="1">
      <c r="A117" s="50" t="s">
        <v>978</v>
      </c>
      <c r="B117" s="49" t="s">
        <v>979</v>
      </c>
      <c r="C117" s="576"/>
    </row>
    <row r="118" spans="1:3" ht="14.25" customHeight="1" hidden="1">
      <c r="A118" s="561" t="s">
        <v>1288</v>
      </c>
      <c r="B118" s="580" t="s">
        <v>1289</v>
      </c>
      <c r="C118" s="583">
        <f>C119</f>
        <v>0</v>
      </c>
    </row>
    <row r="119" spans="1:3" ht="17.25" customHeight="1" hidden="1">
      <c r="A119" s="50" t="s">
        <v>1290</v>
      </c>
      <c r="B119" s="49" t="s">
        <v>1291</v>
      </c>
      <c r="C119" s="576"/>
    </row>
    <row r="120" spans="1:3" s="27" customFormat="1" ht="25.5" hidden="1">
      <c r="A120" s="561" t="s">
        <v>1292</v>
      </c>
      <c r="B120" s="580" t="s">
        <v>1293</v>
      </c>
      <c r="C120" s="583">
        <f>C121</f>
        <v>0</v>
      </c>
    </row>
    <row r="121" spans="1:3" ht="51" hidden="1">
      <c r="A121" s="50" t="s">
        <v>1294</v>
      </c>
      <c r="B121" s="49" t="s">
        <v>1295</v>
      </c>
      <c r="C121" s="576"/>
    </row>
    <row r="122" spans="1:3" ht="92.25" customHeight="1">
      <c r="A122" s="134" t="s">
        <v>1296</v>
      </c>
      <c r="B122" s="609" t="s">
        <v>1297</v>
      </c>
      <c r="C122" s="583">
        <f>C123+C124+C125+C126+C127+C128+C129+C131</f>
        <v>101300</v>
      </c>
    </row>
    <row r="123" spans="1:3" ht="25.5" hidden="1">
      <c r="A123" s="50" t="s">
        <v>1298</v>
      </c>
      <c r="B123" s="49" t="s">
        <v>1299</v>
      </c>
      <c r="C123" s="576"/>
    </row>
    <row r="124" spans="1:3" ht="25.5" hidden="1">
      <c r="A124" s="50" t="s">
        <v>1300</v>
      </c>
      <c r="B124" s="49" t="s">
        <v>1301</v>
      </c>
      <c r="C124" s="576"/>
    </row>
    <row r="125" spans="1:3" ht="24.75" customHeight="1" hidden="1">
      <c r="A125" s="50" t="s">
        <v>1302</v>
      </c>
      <c r="B125" s="49" t="s">
        <v>1303</v>
      </c>
      <c r="C125" s="576"/>
    </row>
    <row r="126" spans="1:3" ht="25.5" hidden="1">
      <c r="A126" s="50" t="s">
        <v>1304</v>
      </c>
      <c r="B126" s="49" t="s">
        <v>1305</v>
      </c>
      <c r="C126" s="576"/>
    </row>
    <row r="127" spans="1:3" ht="25.5" hidden="1">
      <c r="A127" s="50" t="s">
        <v>1306</v>
      </c>
      <c r="B127" s="49" t="s">
        <v>1307</v>
      </c>
      <c r="C127" s="576"/>
    </row>
    <row r="128" spans="1:3" s="33" customFormat="1" ht="27" customHeight="1">
      <c r="A128" s="577" t="s">
        <v>1308</v>
      </c>
      <c r="B128" s="119" t="s">
        <v>1309</v>
      </c>
      <c r="C128" s="578">
        <v>101300</v>
      </c>
    </row>
    <row r="129" spans="1:3" ht="0.75" customHeight="1" hidden="1">
      <c r="A129" s="561" t="s">
        <v>1310</v>
      </c>
      <c r="B129" s="580" t="s">
        <v>1311</v>
      </c>
      <c r="C129" s="576">
        <f>C130</f>
        <v>0</v>
      </c>
    </row>
    <row r="130" spans="1:3" ht="38.25" hidden="1">
      <c r="A130" s="50" t="s">
        <v>1312</v>
      </c>
      <c r="B130" s="49" t="s">
        <v>1313</v>
      </c>
      <c r="C130" s="576"/>
    </row>
    <row r="131" spans="1:3" ht="25.5" hidden="1">
      <c r="A131" s="561" t="s">
        <v>1314</v>
      </c>
      <c r="B131" s="580" t="s">
        <v>1315</v>
      </c>
      <c r="C131" s="576">
        <f>C132</f>
        <v>0</v>
      </c>
    </row>
    <row r="132" spans="1:3" ht="38.25" hidden="1">
      <c r="A132" s="50" t="s">
        <v>1316</v>
      </c>
      <c r="B132" s="49" t="s">
        <v>1317</v>
      </c>
      <c r="C132" s="576"/>
    </row>
    <row r="133" spans="1:3" ht="50.25" customHeight="1">
      <c r="A133" s="50" t="s">
        <v>1318</v>
      </c>
      <c r="B133" s="49" t="s">
        <v>1319</v>
      </c>
      <c r="C133" s="583">
        <v>3000</v>
      </c>
    </row>
    <row r="134" spans="1:3" ht="29.25" customHeight="1">
      <c r="A134" s="610" t="s">
        <v>1320</v>
      </c>
      <c r="B134" s="608" t="s">
        <v>1321</v>
      </c>
      <c r="C134" s="586">
        <f>C135+C137</f>
        <v>2000</v>
      </c>
    </row>
    <row r="135" spans="1:3" ht="38.25" customHeight="1">
      <c r="A135" s="611" t="s">
        <v>1322</v>
      </c>
      <c r="B135" s="612" t="s">
        <v>1323</v>
      </c>
      <c r="C135" s="586">
        <f>C136</f>
        <v>0</v>
      </c>
    </row>
    <row r="136" spans="1:3" ht="51.75" customHeight="1">
      <c r="A136" s="613" t="s">
        <v>1324</v>
      </c>
      <c r="B136" s="614" t="s">
        <v>1325</v>
      </c>
      <c r="C136" s="576"/>
    </row>
    <row r="137" spans="1:3" ht="25.5">
      <c r="A137" s="50" t="s">
        <v>1326</v>
      </c>
      <c r="B137" s="614" t="s">
        <v>1327</v>
      </c>
      <c r="C137" s="583">
        <v>2000</v>
      </c>
    </row>
    <row r="138" spans="1:3" ht="38.25" hidden="1">
      <c r="A138" s="561" t="s">
        <v>1328</v>
      </c>
      <c r="B138" s="580" t="s">
        <v>1329</v>
      </c>
      <c r="C138" s="583">
        <f>C139</f>
        <v>0</v>
      </c>
    </row>
    <row r="139" spans="1:3" ht="38.25" hidden="1">
      <c r="A139" s="50" t="s">
        <v>1330</v>
      </c>
      <c r="B139" s="49" t="s">
        <v>1331</v>
      </c>
      <c r="C139" s="576"/>
    </row>
    <row r="140" spans="1:3" ht="25.5">
      <c r="A140" s="615" t="s">
        <v>1332</v>
      </c>
      <c r="B140" s="616" t="s">
        <v>1333</v>
      </c>
      <c r="C140" s="583">
        <f>C141</f>
        <v>5419</v>
      </c>
    </row>
    <row r="141" spans="1:3" ht="37.5" customHeight="1">
      <c r="A141" s="617" t="s">
        <v>1334</v>
      </c>
      <c r="B141" s="618" t="s">
        <v>1335</v>
      </c>
      <c r="C141" s="576">
        <v>5419</v>
      </c>
    </row>
    <row r="142" spans="1:3" s="622" customFormat="1" ht="25.5" hidden="1">
      <c r="A142" s="619" t="s">
        <v>1336</v>
      </c>
      <c r="B142" s="620" t="s">
        <v>1337</v>
      </c>
      <c r="C142" s="621">
        <f>C143</f>
        <v>0</v>
      </c>
    </row>
    <row r="143" spans="1:3" ht="38.25" hidden="1">
      <c r="A143" s="623" t="s">
        <v>1338</v>
      </c>
      <c r="B143" s="603" t="s">
        <v>991</v>
      </c>
      <c r="C143" s="586"/>
    </row>
    <row r="144" spans="1:3" ht="51" customHeight="1">
      <c r="A144" s="582" t="s">
        <v>1339</v>
      </c>
      <c r="B144" s="49" t="s">
        <v>1340</v>
      </c>
      <c r="C144" s="576">
        <v>93125</v>
      </c>
    </row>
    <row r="145" spans="1:3" s="27" customFormat="1" ht="27" customHeight="1">
      <c r="A145" s="134" t="s">
        <v>1341</v>
      </c>
      <c r="B145" s="580" t="s">
        <v>1342</v>
      </c>
      <c r="C145" s="583">
        <f>C146</f>
        <v>750992</v>
      </c>
    </row>
    <row r="146" spans="1:3" ht="40.5" customHeight="1">
      <c r="A146" s="50" t="s">
        <v>1343</v>
      </c>
      <c r="B146" s="49" t="s">
        <v>995</v>
      </c>
      <c r="C146" s="576">
        <v>750992</v>
      </c>
    </row>
    <row r="147" spans="1:3" ht="25.5" hidden="1">
      <c r="A147" s="561" t="s">
        <v>1344</v>
      </c>
      <c r="B147" s="572" t="s">
        <v>1345</v>
      </c>
      <c r="C147" s="624">
        <f>C148</f>
        <v>0</v>
      </c>
    </row>
    <row r="148" spans="1:3" ht="25.5" hidden="1">
      <c r="A148" s="561" t="s">
        <v>1346</v>
      </c>
      <c r="B148" s="606" t="s">
        <v>1347</v>
      </c>
      <c r="C148" s="625">
        <f>C149</f>
        <v>0</v>
      </c>
    </row>
    <row r="149" spans="1:3" ht="12.75" hidden="1">
      <c r="A149" s="50" t="s">
        <v>998</v>
      </c>
      <c r="B149" s="49" t="s">
        <v>999</v>
      </c>
      <c r="C149" s="625"/>
    </row>
    <row r="150" spans="1:3" ht="16.5" customHeight="1">
      <c r="A150" s="626" t="s">
        <v>166</v>
      </c>
      <c r="B150" s="627" t="s">
        <v>167</v>
      </c>
      <c r="C150" s="628">
        <f>C151+C231</f>
        <v>250022142</v>
      </c>
    </row>
    <row r="151" spans="1:3" ht="29.25" customHeight="1">
      <c r="A151" s="626" t="s">
        <v>168</v>
      </c>
      <c r="B151" s="629" t="s">
        <v>169</v>
      </c>
      <c r="C151" s="630">
        <f>C152+C157+C173+C228</f>
        <v>249322142</v>
      </c>
    </row>
    <row r="152" spans="1:3" ht="27" customHeight="1">
      <c r="A152" s="127" t="s">
        <v>170</v>
      </c>
      <c r="B152" s="128" t="s">
        <v>171</v>
      </c>
      <c r="C152" s="631">
        <f>C153+C155</f>
        <v>9237111</v>
      </c>
    </row>
    <row r="153" spans="1:3" ht="12.75">
      <c r="A153" s="129" t="s">
        <v>172</v>
      </c>
      <c r="B153" s="130" t="s">
        <v>173</v>
      </c>
      <c r="C153" s="632">
        <f>C154</f>
        <v>9237111</v>
      </c>
    </row>
    <row r="154" spans="1:3" ht="27" customHeight="1">
      <c r="A154" s="129" t="s">
        <v>140</v>
      </c>
      <c r="B154" s="633" t="s">
        <v>141</v>
      </c>
      <c r="C154" s="634">
        <v>9237111</v>
      </c>
    </row>
    <row r="155" spans="1:3" ht="25.5" hidden="1">
      <c r="A155" s="129" t="s">
        <v>174</v>
      </c>
      <c r="B155" s="132" t="s">
        <v>175</v>
      </c>
      <c r="C155" s="634">
        <f>C156</f>
        <v>0</v>
      </c>
    </row>
    <row r="156" spans="1:3" ht="25.5" hidden="1">
      <c r="A156" s="129" t="s">
        <v>142</v>
      </c>
      <c r="B156" s="133" t="s">
        <v>176</v>
      </c>
      <c r="C156" s="634"/>
    </row>
    <row r="157" spans="1:3" ht="38.25" customHeight="1" hidden="1">
      <c r="A157" s="134" t="s">
        <v>177</v>
      </c>
      <c r="B157" s="135" t="s">
        <v>178</v>
      </c>
      <c r="C157" s="635">
        <f>C162+C158+C160</f>
        <v>0</v>
      </c>
    </row>
    <row r="158" spans="1:3" s="27" customFormat="1" ht="51" hidden="1">
      <c r="A158" s="136" t="s">
        <v>179</v>
      </c>
      <c r="B158" s="137" t="s">
        <v>180</v>
      </c>
      <c r="C158" s="635">
        <f>C159</f>
        <v>0</v>
      </c>
    </row>
    <row r="159" spans="1:3" ht="38.25" hidden="1">
      <c r="A159" s="138" t="s">
        <v>181</v>
      </c>
      <c r="B159" s="139" t="s">
        <v>1348</v>
      </c>
      <c r="C159" s="634"/>
    </row>
    <row r="160" spans="1:3" s="27" customFormat="1" ht="25.5" hidden="1">
      <c r="A160" s="140" t="s">
        <v>182</v>
      </c>
      <c r="B160" s="141" t="s">
        <v>183</v>
      </c>
      <c r="C160" s="635">
        <f>C161</f>
        <v>0</v>
      </c>
    </row>
    <row r="161" spans="1:3" ht="25.5" hidden="1">
      <c r="A161" s="142" t="s">
        <v>184</v>
      </c>
      <c r="B161" s="141" t="s">
        <v>143</v>
      </c>
      <c r="C161" s="634"/>
    </row>
    <row r="162" spans="1:3" ht="12.75" hidden="1">
      <c r="A162" s="143" t="s">
        <v>185</v>
      </c>
      <c r="B162" s="144" t="s">
        <v>186</v>
      </c>
      <c r="C162" s="635">
        <f>SUM(C163:C172)</f>
        <v>0</v>
      </c>
    </row>
    <row r="163" spans="1:3" ht="25.5" customHeight="1" hidden="1">
      <c r="A163" s="138" t="s">
        <v>187</v>
      </c>
      <c r="B163" s="145" t="s">
        <v>188</v>
      </c>
      <c r="C163" s="634"/>
    </row>
    <row r="164" spans="1:3" ht="29.25" customHeight="1" hidden="1">
      <c r="A164" s="138" t="s">
        <v>187</v>
      </c>
      <c r="B164" s="49" t="s">
        <v>189</v>
      </c>
      <c r="C164" s="634"/>
    </row>
    <row r="165" spans="1:3" ht="24.75" customHeight="1" hidden="1">
      <c r="A165" s="129" t="s">
        <v>187</v>
      </c>
      <c r="B165" s="49" t="s">
        <v>190</v>
      </c>
      <c r="C165" s="634"/>
    </row>
    <row r="166" spans="1:3" ht="12.75" hidden="1">
      <c r="A166" s="129" t="s">
        <v>187</v>
      </c>
      <c r="B166" s="636"/>
      <c r="C166" s="634"/>
    </row>
    <row r="167" spans="1:3" ht="63" customHeight="1" hidden="1">
      <c r="A167" s="129" t="s">
        <v>187</v>
      </c>
      <c r="B167" s="49" t="s">
        <v>1349</v>
      </c>
      <c r="C167" s="634"/>
    </row>
    <row r="168" spans="1:3" ht="38.25" hidden="1">
      <c r="A168" s="129" t="s">
        <v>187</v>
      </c>
      <c r="B168" s="131" t="s">
        <v>1350</v>
      </c>
      <c r="C168" s="637"/>
    </row>
    <row r="169" spans="1:3" ht="51" hidden="1">
      <c r="A169" s="129" t="s">
        <v>187</v>
      </c>
      <c r="B169" s="146" t="s">
        <v>191</v>
      </c>
      <c r="C169" s="638"/>
    </row>
    <row r="170" spans="1:3" ht="0.75" customHeight="1" hidden="1">
      <c r="A170" s="129" t="s">
        <v>187</v>
      </c>
      <c r="B170" s="146" t="s">
        <v>192</v>
      </c>
      <c r="C170" s="634"/>
    </row>
    <row r="171" spans="1:3" ht="51" hidden="1">
      <c r="A171" s="129" t="s">
        <v>187</v>
      </c>
      <c r="B171" s="49" t="s">
        <v>193</v>
      </c>
      <c r="C171" s="639"/>
    </row>
    <row r="172" spans="1:3" ht="76.5" hidden="1">
      <c r="A172" s="129" t="s">
        <v>187</v>
      </c>
      <c r="B172" s="49" t="s">
        <v>1351</v>
      </c>
      <c r="C172" s="634"/>
    </row>
    <row r="173" spans="1:3" ht="26.25" customHeight="1">
      <c r="A173" s="134" t="s">
        <v>194</v>
      </c>
      <c r="B173" s="147" t="s">
        <v>195</v>
      </c>
      <c r="C173" s="640">
        <f>C176+C178+C180+C182+C184+C186+C188+C200+C190+C195+C197+C192+C174</f>
        <v>240085031</v>
      </c>
    </row>
    <row r="174" spans="1:3" ht="25.5" hidden="1">
      <c r="A174" s="148" t="s">
        <v>196</v>
      </c>
      <c r="B174" s="149" t="s">
        <v>197</v>
      </c>
      <c r="C174" s="635">
        <f>C175</f>
        <v>0</v>
      </c>
    </row>
    <row r="175" spans="1:3" ht="27.75" customHeight="1" hidden="1">
      <c r="A175" s="148" t="s">
        <v>144</v>
      </c>
      <c r="B175" s="641" t="s">
        <v>145</v>
      </c>
      <c r="C175" s="634"/>
    </row>
    <row r="176" spans="1:3" ht="25.5">
      <c r="A176" s="50" t="s">
        <v>198</v>
      </c>
      <c r="B176" s="150" t="s">
        <v>199</v>
      </c>
      <c r="C176" s="635">
        <f>C177</f>
        <v>1467753</v>
      </c>
    </row>
    <row r="177" spans="1:3" ht="24.75" customHeight="1">
      <c r="A177" s="50" t="s">
        <v>200</v>
      </c>
      <c r="B177" s="163" t="s">
        <v>146</v>
      </c>
      <c r="C177" s="634">
        <v>1467753</v>
      </c>
    </row>
    <row r="178" spans="1:3" ht="25.5" customHeight="1" hidden="1">
      <c r="A178" s="642" t="s">
        <v>201</v>
      </c>
      <c r="B178" s="151" t="s">
        <v>202</v>
      </c>
      <c r="C178" s="635">
        <f>C179</f>
        <v>0</v>
      </c>
    </row>
    <row r="179" spans="1:3" s="33" customFormat="1" ht="12.75" customHeight="1" hidden="1">
      <c r="A179" s="642" t="s">
        <v>203</v>
      </c>
      <c r="B179" s="643" t="s">
        <v>147</v>
      </c>
      <c r="C179" s="634"/>
    </row>
    <row r="180" spans="1:3" ht="12" customHeight="1" hidden="1">
      <c r="A180" s="50"/>
      <c r="B180" s="150"/>
      <c r="C180" s="634">
        <f>C181</f>
        <v>0</v>
      </c>
    </row>
    <row r="181" spans="1:3" ht="12.75" hidden="1">
      <c r="A181" s="152"/>
      <c r="B181" s="153"/>
      <c r="C181" s="639"/>
    </row>
    <row r="182" spans="1:3" ht="38.25" customHeight="1">
      <c r="A182" s="50" t="s">
        <v>204</v>
      </c>
      <c r="B182" s="150" t="s">
        <v>205</v>
      </c>
      <c r="C182" s="634">
        <f>C183</f>
        <v>56845</v>
      </c>
    </row>
    <row r="183" spans="1:3" ht="38.25" customHeight="1">
      <c r="A183" s="577" t="s">
        <v>206</v>
      </c>
      <c r="B183" s="163" t="s">
        <v>148</v>
      </c>
      <c r="C183" s="634">
        <v>56845</v>
      </c>
    </row>
    <row r="184" spans="1:3" ht="38.25" hidden="1">
      <c r="A184" s="50" t="s">
        <v>207</v>
      </c>
      <c r="B184" s="150" t="s">
        <v>208</v>
      </c>
      <c r="C184" s="634">
        <f>C185</f>
        <v>0</v>
      </c>
    </row>
    <row r="185" spans="1:3" ht="38.25" hidden="1">
      <c r="A185" s="50" t="s">
        <v>209</v>
      </c>
      <c r="B185" s="150" t="s">
        <v>210</v>
      </c>
      <c r="C185" s="634"/>
    </row>
    <row r="186" spans="1:3" ht="26.25" customHeight="1" hidden="1">
      <c r="A186" s="50" t="s">
        <v>211</v>
      </c>
      <c r="B186" s="150" t="s">
        <v>212</v>
      </c>
      <c r="C186" s="634">
        <f>C187</f>
        <v>0</v>
      </c>
    </row>
    <row r="187" spans="1:3" ht="0.75" customHeight="1" hidden="1">
      <c r="A187" s="50" t="s">
        <v>213</v>
      </c>
      <c r="B187" s="644"/>
      <c r="C187" s="639"/>
    </row>
    <row r="188" spans="1:3" ht="38.25" customHeight="1">
      <c r="A188" s="50" t="s">
        <v>214</v>
      </c>
      <c r="B188" s="150" t="s">
        <v>1352</v>
      </c>
      <c r="C188" s="634">
        <f>C189</f>
        <v>6921934</v>
      </c>
    </row>
    <row r="189" spans="1:3" ht="41.25" customHeight="1">
      <c r="A189" s="577" t="s">
        <v>215</v>
      </c>
      <c r="B189" s="163" t="s">
        <v>149</v>
      </c>
      <c r="C189" s="634">
        <v>6921934</v>
      </c>
    </row>
    <row r="190" spans="1:3" ht="12.75" hidden="1">
      <c r="A190" s="154" t="s">
        <v>216</v>
      </c>
      <c r="B190" s="49"/>
      <c r="C190" s="634">
        <f>C191</f>
        <v>0</v>
      </c>
    </row>
    <row r="191" spans="1:3" ht="12.75" hidden="1">
      <c r="A191" s="645" t="s">
        <v>217</v>
      </c>
      <c r="B191" s="646"/>
      <c r="C191" s="639"/>
    </row>
    <row r="192" spans="1:3" ht="132" customHeight="1" hidden="1">
      <c r="A192" s="156" t="s">
        <v>218</v>
      </c>
      <c r="B192" s="157" t="s">
        <v>219</v>
      </c>
      <c r="C192" s="634"/>
    </row>
    <row r="193" spans="1:3" ht="102" hidden="1">
      <c r="A193" s="156" t="s">
        <v>220</v>
      </c>
      <c r="B193" s="157" t="s">
        <v>221</v>
      </c>
      <c r="C193" s="634"/>
    </row>
    <row r="194" spans="1:3" ht="102" hidden="1">
      <c r="A194" s="156" t="s">
        <v>220</v>
      </c>
      <c r="B194" s="157" t="s">
        <v>222</v>
      </c>
      <c r="C194" s="634"/>
    </row>
    <row r="195" spans="1:3" ht="12.75" hidden="1">
      <c r="A195" s="156"/>
      <c r="B195" s="49"/>
      <c r="C195" s="634"/>
    </row>
    <row r="196" spans="1:3" ht="12.75" hidden="1">
      <c r="A196" s="156"/>
      <c r="B196" s="158"/>
      <c r="C196" s="634"/>
    </row>
    <row r="197" spans="1:3" ht="12.75" hidden="1">
      <c r="A197" s="156"/>
      <c r="B197" s="159"/>
      <c r="C197" s="634"/>
    </row>
    <row r="198" spans="1:3" ht="12.75" hidden="1">
      <c r="A198" s="156"/>
      <c r="B198" s="159"/>
      <c r="C198" s="634"/>
    </row>
    <row r="199" spans="1:3" s="27" customFormat="1" ht="0.75" customHeight="1" hidden="1">
      <c r="A199" s="647" t="s">
        <v>223</v>
      </c>
      <c r="B199" s="648" t="s">
        <v>224</v>
      </c>
      <c r="C199" s="649">
        <f>C200</f>
        <v>231638499</v>
      </c>
    </row>
    <row r="200" spans="1:3" ht="20.25" customHeight="1">
      <c r="A200" s="650" t="s">
        <v>225</v>
      </c>
      <c r="B200" s="651" t="s">
        <v>150</v>
      </c>
      <c r="C200" s="640">
        <f>SUM(C202:C227)</f>
        <v>231638499</v>
      </c>
    </row>
    <row r="201" spans="1:3" ht="13.5" customHeight="1">
      <c r="A201" s="129"/>
      <c r="B201" s="652" t="s">
        <v>226</v>
      </c>
      <c r="C201" s="634"/>
    </row>
    <row r="202" spans="1:3" ht="65.25" customHeight="1">
      <c r="A202" s="129" t="s">
        <v>225</v>
      </c>
      <c r="B202" s="161" t="s">
        <v>227</v>
      </c>
      <c r="C202" s="634">
        <v>149773201</v>
      </c>
    </row>
    <row r="203" spans="1:3" ht="51" customHeight="1">
      <c r="A203" s="129" t="s">
        <v>225</v>
      </c>
      <c r="B203" s="162" t="s">
        <v>92</v>
      </c>
      <c r="C203" s="634">
        <v>711000</v>
      </c>
    </row>
    <row r="204" spans="1:3" ht="75.75" customHeight="1">
      <c r="A204" s="129" t="s">
        <v>225</v>
      </c>
      <c r="B204" s="161" t="s">
        <v>291</v>
      </c>
      <c r="C204" s="634">
        <v>116192</v>
      </c>
    </row>
    <row r="205" spans="1:3" ht="63" customHeight="1">
      <c r="A205" s="129" t="s">
        <v>225</v>
      </c>
      <c r="B205" s="161" t="s">
        <v>1353</v>
      </c>
      <c r="C205" s="634">
        <v>15708999</v>
      </c>
    </row>
    <row r="206" spans="1:3" ht="25.5" customHeight="1">
      <c r="A206" s="129" t="s">
        <v>225</v>
      </c>
      <c r="B206" s="150" t="s">
        <v>1354</v>
      </c>
      <c r="C206" s="634">
        <v>1898506</v>
      </c>
    </row>
    <row r="207" spans="1:3" ht="25.5" customHeight="1">
      <c r="A207" s="129" t="s">
        <v>225</v>
      </c>
      <c r="B207" s="161" t="s">
        <v>292</v>
      </c>
      <c r="C207" s="634">
        <v>331614</v>
      </c>
    </row>
    <row r="208" spans="1:3" ht="64.5" customHeight="1">
      <c r="A208" s="129" t="s">
        <v>225</v>
      </c>
      <c r="B208" s="653" t="s">
        <v>293</v>
      </c>
      <c r="C208" s="634">
        <v>2056240</v>
      </c>
    </row>
    <row r="209" spans="1:3" ht="39.75" customHeight="1">
      <c r="A209" s="129" t="s">
        <v>225</v>
      </c>
      <c r="B209" s="161" t="s">
        <v>294</v>
      </c>
      <c r="C209" s="634">
        <v>840800</v>
      </c>
    </row>
    <row r="210" spans="1:3" ht="51.75" customHeight="1">
      <c r="A210" s="129" t="s">
        <v>225</v>
      </c>
      <c r="B210" s="161" t="s">
        <v>295</v>
      </c>
      <c r="C210" s="634">
        <v>24276</v>
      </c>
    </row>
    <row r="211" spans="1:3" ht="26.25" customHeight="1">
      <c r="A211" s="129" t="s">
        <v>225</v>
      </c>
      <c r="B211" s="163" t="s">
        <v>296</v>
      </c>
      <c r="C211" s="654">
        <v>10868160</v>
      </c>
    </row>
    <row r="212" spans="1:3" ht="27.75" customHeight="1">
      <c r="A212" s="129" t="s">
        <v>225</v>
      </c>
      <c r="B212" s="119" t="s">
        <v>297</v>
      </c>
      <c r="C212" s="654">
        <v>2514051</v>
      </c>
    </row>
    <row r="213" spans="1:3" ht="42.75" customHeight="1">
      <c r="A213" s="129" t="s">
        <v>225</v>
      </c>
      <c r="B213" s="161" t="s">
        <v>1355</v>
      </c>
      <c r="C213" s="634">
        <v>112400</v>
      </c>
    </row>
    <row r="214" spans="1:3" ht="68.25" customHeight="1">
      <c r="A214" s="129" t="s">
        <v>225</v>
      </c>
      <c r="B214" s="161" t="s">
        <v>298</v>
      </c>
      <c r="C214" s="634">
        <v>496532</v>
      </c>
    </row>
    <row r="215" spans="1:3" ht="41.25" customHeight="1">
      <c r="A215" s="129" t="s">
        <v>225</v>
      </c>
      <c r="B215" s="161" t="s">
        <v>299</v>
      </c>
      <c r="C215" s="634">
        <v>1659000</v>
      </c>
    </row>
    <row r="216" spans="1:3" ht="40.5" customHeight="1">
      <c r="A216" s="129" t="s">
        <v>225</v>
      </c>
      <c r="B216" s="161" t="s">
        <v>300</v>
      </c>
      <c r="C216" s="634">
        <v>237000</v>
      </c>
    </row>
    <row r="217" spans="1:3" ht="12.75" hidden="1">
      <c r="A217" s="129" t="s">
        <v>225</v>
      </c>
      <c r="B217" s="655"/>
      <c r="C217" s="656"/>
    </row>
    <row r="218" spans="1:3" ht="66.75" customHeight="1">
      <c r="A218" s="129" t="s">
        <v>225</v>
      </c>
      <c r="B218" s="161" t="s">
        <v>1356</v>
      </c>
      <c r="C218" s="654">
        <v>35860397</v>
      </c>
    </row>
    <row r="219" spans="1:3" ht="12.75" hidden="1">
      <c r="A219" s="129" t="s">
        <v>225</v>
      </c>
      <c r="B219" s="150"/>
      <c r="C219" s="634"/>
    </row>
    <row r="220" spans="1:3" ht="41.25" customHeight="1">
      <c r="A220" s="129" t="s">
        <v>225</v>
      </c>
      <c r="B220" s="119" t="s">
        <v>1357</v>
      </c>
      <c r="C220" s="634">
        <v>31949</v>
      </c>
    </row>
    <row r="221" spans="1:3" ht="53.25" customHeight="1">
      <c r="A221" s="129" t="s">
        <v>225</v>
      </c>
      <c r="B221" s="119" t="s">
        <v>1358</v>
      </c>
      <c r="C221" s="634">
        <v>23700</v>
      </c>
    </row>
    <row r="222" spans="1:3" ht="39.75" customHeight="1">
      <c r="A222" s="129" t="s">
        <v>225</v>
      </c>
      <c r="B222" s="161" t="s">
        <v>301</v>
      </c>
      <c r="C222" s="634">
        <v>237000</v>
      </c>
    </row>
    <row r="223" spans="1:3" ht="12.75" hidden="1">
      <c r="A223" s="129" t="s">
        <v>225</v>
      </c>
      <c r="B223" s="161"/>
      <c r="C223" s="634"/>
    </row>
    <row r="224" spans="1:3" ht="12.75" hidden="1">
      <c r="A224" s="129" t="s">
        <v>225</v>
      </c>
      <c r="B224" s="161"/>
      <c r="C224" s="634"/>
    </row>
    <row r="225" spans="1:3" ht="27.75" customHeight="1">
      <c r="A225" s="129" t="s">
        <v>225</v>
      </c>
      <c r="B225" s="161" t="s">
        <v>91</v>
      </c>
      <c r="C225" s="634">
        <v>237000</v>
      </c>
    </row>
    <row r="226" spans="1:3" ht="51" hidden="1">
      <c r="A226" s="129" t="s">
        <v>225</v>
      </c>
      <c r="B226" s="161" t="s">
        <v>302</v>
      </c>
      <c r="C226" s="634"/>
    </row>
    <row r="227" spans="1:3" ht="52.5" customHeight="1">
      <c r="A227" s="129" t="s">
        <v>225</v>
      </c>
      <c r="B227" s="161" t="s">
        <v>303</v>
      </c>
      <c r="C227" s="634">
        <v>7900482</v>
      </c>
    </row>
    <row r="228" spans="1:3" s="27" customFormat="1" ht="12.75" hidden="1">
      <c r="A228" s="657" t="s">
        <v>1359</v>
      </c>
      <c r="B228" s="658" t="s">
        <v>304</v>
      </c>
      <c r="C228" s="635">
        <f>C229+C230</f>
        <v>0</v>
      </c>
    </row>
    <row r="229" spans="1:3" ht="51" hidden="1">
      <c r="A229" s="164" t="s">
        <v>151</v>
      </c>
      <c r="B229" s="165" t="s">
        <v>152</v>
      </c>
      <c r="C229" s="654"/>
    </row>
    <row r="230" spans="1:3" ht="25.5" hidden="1">
      <c r="A230" s="164" t="s">
        <v>305</v>
      </c>
      <c r="B230" s="166" t="s">
        <v>153</v>
      </c>
      <c r="C230" s="634"/>
    </row>
    <row r="231" spans="1:3" ht="18" customHeight="1">
      <c r="A231" s="659" t="s">
        <v>1360</v>
      </c>
      <c r="B231" s="660" t="s">
        <v>1361</v>
      </c>
      <c r="C231" s="586">
        <f>C232</f>
        <v>700000</v>
      </c>
    </row>
    <row r="232" spans="1:3" ht="27" customHeight="1">
      <c r="A232" s="661" t="s">
        <v>1362</v>
      </c>
      <c r="B232" s="614" t="s">
        <v>1086</v>
      </c>
      <c r="C232" s="654">
        <f>C233</f>
        <v>700000</v>
      </c>
    </row>
    <row r="233" spans="1:3" s="27" customFormat="1" ht="27.75" customHeight="1">
      <c r="A233" s="661" t="s">
        <v>1363</v>
      </c>
      <c r="B233" s="614" t="s">
        <v>1086</v>
      </c>
      <c r="C233" s="634">
        <v>700000</v>
      </c>
    </row>
    <row r="234" spans="1:3" ht="15">
      <c r="A234" s="644"/>
      <c r="B234" s="644"/>
      <c r="C234" s="662"/>
    </row>
  </sheetData>
  <sheetProtection/>
  <mergeCells count="14">
    <mergeCell ref="A14:C14"/>
    <mergeCell ref="A19:B19"/>
    <mergeCell ref="B7:C7"/>
    <mergeCell ref="B8:C8"/>
    <mergeCell ref="B9:C9"/>
    <mergeCell ref="A10:C10"/>
    <mergeCell ref="A12:C12"/>
    <mergeCell ref="A13:C13"/>
    <mergeCell ref="B1:C1"/>
    <mergeCell ref="B2:C2"/>
    <mergeCell ref="B3:C3"/>
    <mergeCell ref="B4:C4"/>
    <mergeCell ref="B5:C5"/>
    <mergeCell ref="B6:C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4"/>
  <sheetViews>
    <sheetView zoomScalePageLayoutView="0" workbookViewId="0" topLeftCell="A1">
      <selection activeCell="B6" sqref="B6:D6"/>
    </sheetView>
  </sheetViews>
  <sheetFormatPr defaultColWidth="9.00390625" defaultRowHeight="12.75"/>
  <cols>
    <col min="1" max="1" width="18.375" style="0" customWidth="1"/>
    <col min="2" max="2" width="52.375" style="0" customWidth="1"/>
    <col min="3" max="3" width="12.625" style="722" customWidth="1"/>
    <col min="4" max="4" width="13.25390625" style="722" customWidth="1"/>
    <col min="5" max="6" width="13.125" style="723" customWidth="1"/>
  </cols>
  <sheetData>
    <row r="1" spans="1:6" ht="12.75">
      <c r="A1" s="3"/>
      <c r="B1" s="750" t="s">
        <v>1364</v>
      </c>
      <c r="C1" s="750"/>
      <c r="D1" s="750"/>
      <c r="E1" s="664"/>
      <c r="F1" s="664"/>
    </row>
    <row r="2" spans="1:6" ht="11.25" customHeight="1">
      <c r="A2" s="3"/>
      <c r="B2" s="741" t="s">
        <v>1110</v>
      </c>
      <c r="C2" s="741"/>
      <c r="D2" s="741"/>
      <c r="E2" s="665"/>
      <c r="F2" s="665"/>
    </row>
    <row r="3" spans="1:6" ht="12.75" customHeight="1">
      <c r="A3" s="3"/>
      <c r="B3" s="741" t="s">
        <v>1111</v>
      </c>
      <c r="C3" s="741"/>
      <c r="D3" s="741"/>
      <c r="E3" s="665"/>
      <c r="F3" s="665"/>
    </row>
    <row r="4" spans="1:6" ht="12.75" customHeight="1">
      <c r="A4" s="3"/>
      <c r="B4" s="741" t="s">
        <v>1112</v>
      </c>
      <c r="C4" s="741"/>
      <c r="D4" s="741"/>
      <c r="E4" s="665"/>
      <c r="F4" s="665"/>
    </row>
    <row r="5" spans="1:6" ht="13.5" customHeight="1">
      <c r="A5" s="3"/>
      <c r="B5" s="742" t="s">
        <v>1113</v>
      </c>
      <c r="C5" s="742"/>
      <c r="D5" s="742"/>
      <c r="E5" s="666"/>
      <c r="F5" s="666"/>
    </row>
    <row r="6" spans="1:6" ht="11.25" customHeight="1">
      <c r="A6" s="3"/>
      <c r="B6" s="741" t="s">
        <v>1372</v>
      </c>
      <c r="C6" s="741"/>
      <c r="D6" s="741"/>
      <c r="E6" s="665"/>
      <c r="F6" s="665"/>
    </row>
    <row r="7" spans="1:6" ht="15" customHeight="1" hidden="1">
      <c r="A7" s="3"/>
      <c r="B7" s="566" t="s">
        <v>163</v>
      </c>
      <c r="C7" s="667"/>
      <c r="D7" s="667"/>
      <c r="E7" s="665"/>
      <c r="F7" s="665"/>
    </row>
    <row r="8" spans="1:6" ht="15" customHeight="1" hidden="1">
      <c r="A8" s="3"/>
      <c r="B8" s="566" t="s">
        <v>164</v>
      </c>
      <c r="C8" s="667"/>
      <c r="D8" s="667"/>
      <c r="E8" s="665"/>
      <c r="F8" s="665"/>
    </row>
    <row r="9" spans="1:6" ht="15" customHeight="1" hidden="1">
      <c r="A9" s="3"/>
      <c r="B9" s="566" t="s">
        <v>1114</v>
      </c>
      <c r="C9" s="667"/>
      <c r="D9" s="667"/>
      <c r="E9" s="665"/>
      <c r="F9" s="665"/>
    </row>
    <row r="10" spans="1:6" ht="13.5" customHeight="1">
      <c r="A10" s="746"/>
      <c r="B10" s="746"/>
      <c r="C10" s="667"/>
      <c r="D10" s="667"/>
      <c r="E10" s="665"/>
      <c r="F10" s="665"/>
    </row>
    <row r="11" spans="2:6" ht="12.75" hidden="1">
      <c r="B11" s="493"/>
      <c r="C11" s="668"/>
      <c r="D11" s="668"/>
      <c r="E11" s="664"/>
      <c r="F11" s="664"/>
    </row>
    <row r="12" spans="1:6" ht="15.75" customHeight="1">
      <c r="A12" s="747" t="s">
        <v>1115</v>
      </c>
      <c r="B12" s="747"/>
      <c r="C12" s="669"/>
      <c r="D12" s="669"/>
      <c r="E12" s="670"/>
      <c r="F12" s="670"/>
    </row>
    <row r="13" spans="1:6" ht="14.25" customHeight="1">
      <c r="A13" s="747" t="s">
        <v>1116</v>
      </c>
      <c r="B13" s="747"/>
      <c r="C13" s="669"/>
      <c r="D13" s="669"/>
      <c r="E13" s="670"/>
      <c r="F13" s="670"/>
    </row>
    <row r="14" spans="1:6" ht="16.5" customHeight="1">
      <c r="A14" s="743" t="s">
        <v>1365</v>
      </c>
      <c r="B14" s="743"/>
      <c r="C14" s="669"/>
      <c r="D14" s="669"/>
      <c r="E14" s="670"/>
      <c r="F14" s="670"/>
    </row>
    <row r="15" spans="1:6" ht="12.75" hidden="1">
      <c r="A15" s="126"/>
      <c r="B15" s="567"/>
      <c r="C15" s="671"/>
      <c r="D15" s="671"/>
      <c r="E15" s="672"/>
      <c r="F15" s="672"/>
    </row>
    <row r="16" spans="1:6" ht="13.5" customHeight="1">
      <c r="A16" s="126"/>
      <c r="B16" s="567"/>
      <c r="C16" s="673"/>
      <c r="D16" s="673"/>
      <c r="E16" s="673"/>
      <c r="F16" s="673"/>
    </row>
    <row r="17" spans="1:6" ht="46.5" customHeight="1">
      <c r="A17" s="205" t="s">
        <v>281</v>
      </c>
      <c r="B17" s="205" t="s">
        <v>165</v>
      </c>
      <c r="C17" s="674" t="s">
        <v>1366</v>
      </c>
      <c r="D17" s="167" t="s">
        <v>1367</v>
      </c>
      <c r="E17" s="675"/>
      <c r="F17" s="675"/>
    </row>
    <row r="18" spans="1:6" ht="12.75">
      <c r="A18" s="569">
        <v>1</v>
      </c>
      <c r="B18" s="569">
        <v>2</v>
      </c>
      <c r="C18" s="569">
        <v>3</v>
      </c>
      <c r="D18" s="569">
        <v>4</v>
      </c>
      <c r="E18" s="676"/>
      <c r="F18" s="676"/>
    </row>
    <row r="19" spans="1:6" ht="12.75">
      <c r="A19" s="744" t="s">
        <v>1121</v>
      </c>
      <c r="B19" s="745"/>
      <c r="C19" s="677">
        <f>C20+C150</f>
        <v>392322047</v>
      </c>
      <c r="D19" s="571">
        <f>D20+D150</f>
        <v>402362535</v>
      </c>
      <c r="E19" s="676"/>
      <c r="F19" s="676"/>
    </row>
    <row r="20" spans="1:6" ht="17.25" customHeight="1">
      <c r="A20" s="134" t="s">
        <v>1122</v>
      </c>
      <c r="B20" s="572" t="s">
        <v>1123</v>
      </c>
      <c r="C20" s="677">
        <f>C21+C33+C48+C56+C78+C84+C87+C107+C110+C147+C54+C27</f>
        <v>152564148</v>
      </c>
      <c r="D20" s="571">
        <f>D21+D33+D48+D56+D78+D84+D87+D107+D110+D147+D54+D27</f>
        <v>162365918</v>
      </c>
      <c r="E20" s="678"/>
      <c r="F20" s="678"/>
    </row>
    <row r="21" spans="1:6" ht="15" customHeight="1">
      <c r="A21" s="573" t="s">
        <v>1124</v>
      </c>
      <c r="B21" s="574" t="s">
        <v>1125</v>
      </c>
      <c r="C21" s="677">
        <f>C22</f>
        <v>120241758</v>
      </c>
      <c r="D21" s="571">
        <f>D22</f>
        <v>129209451</v>
      </c>
      <c r="E21" s="678"/>
      <c r="F21" s="678"/>
    </row>
    <row r="22" spans="1:6" ht="14.25" customHeight="1">
      <c r="A22" s="573" t="s">
        <v>1126</v>
      </c>
      <c r="B22" s="575" t="s">
        <v>1127</v>
      </c>
      <c r="C22" s="677">
        <f>C23+C24+C25+C26</f>
        <v>120241758</v>
      </c>
      <c r="D22" s="571">
        <f>D23+D24+D25+D26</f>
        <v>129209451</v>
      </c>
      <c r="E22" s="678"/>
      <c r="F22" s="678"/>
    </row>
    <row r="23" spans="1:6" ht="63.75">
      <c r="A23" s="50" t="s">
        <v>1128</v>
      </c>
      <c r="B23" s="49" t="s">
        <v>1129</v>
      </c>
      <c r="C23" s="679">
        <v>116605064</v>
      </c>
      <c r="D23" s="576">
        <v>125528989</v>
      </c>
      <c r="E23" s="680"/>
      <c r="F23" s="680"/>
    </row>
    <row r="24" spans="1:6" ht="89.25">
      <c r="A24" s="50" t="s">
        <v>1130</v>
      </c>
      <c r="B24" s="49" t="s">
        <v>1131</v>
      </c>
      <c r="C24" s="679">
        <v>2599333</v>
      </c>
      <c r="D24" s="576">
        <v>2643101</v>
      </c>
      <c r="E24" s="680"/>
      <c r="F24" s="680"/>
    </row>
    <row r="25" spans="1:6" ht="38.25">
      <c r="A25" s="577" t="s">
        <v>1132</v>
      </c>
      <c r="B25" s="49" t="s">
        <v>1133</v>
      </c>
      <c r="C25" s="681">
        <v>1037361</v>
      </c>
      <c r="D25" s="578">
        <v>1037361</v>
      </c>
      <c r="E25" s="682"/>
      <c r="F25" s="682"/>
    </row>
    <row r="26" spans="1:6" ht="76.5" hidden="1">
      <c r="A26" s="50" t="s">
        <v>1134</v>
      </c>
      <c r="B26" s="49" t="s">
        <v>1135</v>
      </c>
      <c r="C26" s="679"/>
      <c r="D26" s="576"/>
      <c r="E26" s="680"/>
      <c r="F26" s="680"/>
    </row>
    <row r="27" spans="1:6" s="581" customFormat="1" ht="39" customHeight="1">
      <c r="A27" s="579" t="s">
        <v>1136</v>
      </c>
      <c r="B27" s="580" t="s">
        <v>1137</v>
      </c>
      <c r="C27" s="677">
        <f>C28</f>
        <v>4299819</v>
      </c>
      <c r="D27" s="571">
        <f>D28</f>
        <v>4837233</v>
      </c>
      <c r="E27" s="678"/>
      <c r="F27" s="678"/>
    </row>
    <row r="28" spans="1:6" s="581" customFormat="1" ht="27" customHeight="1">
      <c r="A28" s="579" t="s">
        <v>1138</v>
      </c>
      <c r="B28" s="49" t="s">
        <v>1139</v>
      </c>
      <c r="C28" s="677">
        <f>C29+C30+C31+C32</f>
        <v>4299819</v>
      </c>
      <c r="D28" s="571">
        <f>D29+D30+D31+D32</f>
        <v>4837233</v>
      </c>
      <c r="E28" s="678"/>
      <c r="F28" s="678"/>
    </row>
    <row r="29" spans="1:6" ht="64.5" customHeight="1">
      <c r="A29" s="582" t="s">
        <v>1140</v>
      </c>
      <c r="B29" s="49" t="s">
        <v>1141</v>
      </c>
      <c r="C29" s="679">
        <v>1494193</v>
      </c>
      <c r="D29" s="576">
        <v>1666913</v>
      </c>
      <c r="E29" s="680"/>
      <c r="F29" s="680"/>
    </row>
    <row r="30" spans="1:6" ht="75.75" customHeight="1">
      <c r="A30" s="582" t="s">
        <v>1142</v>
      </c>
      <c r="B30" s="49" t="s">
        <v>1143</v>
      </c>
      <c r="C30" s="679">
        <v>13763</v>
      </c>
      <c r="D30" s="576">
        <v>14340</v>
      </c>
      <c r="E30" s="680"/>
      <c r="F30" s="680"/>
    </row>
    <row r="31" spans="1:6" ht="51.75" customHeight="1">
      <c r="A31" s="582" t="s">
        <v>1144</v>
      </c>
      <c r="B31" s="49" t="s">
        <v>1145</v>
      </c>
      <c r="C31" s="679">
        <v>3099318</v>
      </c>
      <c r="D31" s="576">
        <v>3475659</v>
      </c>
      <c r="E31" s="680"/>
      <c r="F31" s="680"/>
    </row>
    <row r="32" spans="1:6" ht="63.75" customHeight="1">
      <c r="A32" s="582" t="s">
        <v>1146</v>
      </c>
      <c r="B32" s="49" t="s">
        <v>1147</v>
      </c>
      <c r="C32" s="679">
        <v>-307455</v>
      </c>
      <c r="D32" s="576">
        <v>-319679</v>
      </c>
      <c r="E32" s="680"/>
      <c r="F32" s="680"/>
    </row>
    <row r="33" spans="1:6" ht="16.5" customHeight="1">
      <c r="A33" s="134" t="s">
        <v>1148</v>
      </c>
      <c r="B33" s="572" t="s">
        <v>1149</v>
      </c>
      <c r="C33" s="683">
        <f>C40+C43+C46+C34</f>
        <v>7007589</v>
      </c>
      <c r="D33" s="583">
        <f>D40+D43+D46+D34</f>
        <v>7304252</v>
      </c>
      <c r="E33" s="684"/>
      <c r="F33" s="684"/>
    </row>
    <row r="34" spans="1:6" ht="29.25" customHeight="1">
      <c r="A34" s="584" t="s">
        <v>1150</v>
      </c>
      <c r="B34" s="585" t="s">
        <v>1151</v>
      </c>
      <c r="C34" s="685">
        <f>C35+C37+C39</f>
        <v>87884</v>
      </c>
      <c r="D34" s="586">
        <f>D35+D37+D39</f>
        <v>92805</v>
      </c>
      <c r="E34" s="686"/>
      <c r="F34" s="686"/>
    </row>
    <row r="35" spans="1:6" ht="26.25" customHeight="1">
      <c r="A35" s="584" t="s">
        <v>1152</v>
      </c>
      <c r="B35" s="585" t="s">
        <v>1153</v>
      </c>
      <c r="C35" s="685">
        <f>C36</f>
        <v>61161</v>
      </c>
      <c r="D35" s="586">
        <f>D36</f>
        <v>64586</v>
      </c>
      <c r="E35" s="686"/>
      <c r="F35" s="686"/>
    </row>
    <row r="36" spans="1:6" ht="27" customHeight="1">
      <c r="A36" s="587" t="s">
        <v>1154</v>
      </c>
      <c r="B36" s="588" t="s">
        <v>1153</v>
      </c>
      <c r="C36" s="681">
        <v>61161</v>
      </c>
      <c r="D36" s="578">
        <v>64586</v>
      </c>
      <c r="E36" s="682"/>
      <c r="F36" s="682"/>
    </row>
    <row r="37" spans="1:6" ht="37.5" customHeight="1">
      <c r="A37" s="587" t="s">
        <v>1155</v>
      </c>
      <c r="B37" s="588" t="s">
        <v>1156</v>
      </c>
      <c r="C37" s="685">
        <f>C38</f>
        <v>26723</v>
      </c>
      <c r="D37" s="586">
        <f>D38</f>
        <v>28219</v>
      </c>
      <c r="E37" s="686"/>
      <c r="F37" s="686"/>
    </row>
    <row r="38" spans="1:6" ht="38.25" customHeight="1">
      <c r="A38" s="589" t="s">
        <v>1157</v>
      </c>
      <c r="B38" s="590" t="s">
        <v>1156</v>
      </c>
      <c r="C38" s="679">
        <v>26723</v>
      </c>
      <c r="D38" s="576">
        <v>28219</v>
      </c>
      <c r="E38" s="680"/>
      <c r="F38" s="680"/>
    </row>
    <row r="39" spans="1:6" ht="27" customHeight="1" hidden="1">
      <c r="A39" s="589" t="s">
        <v>1158</v>
      </c>
      <c r="B39" s="590" t="s">
        <v>1159</v>
      </c>
      <c r="C39" s="679"/>
      <c r="D39" s="576"/>
      <c r="E39" s="680"/>
      <c r="F39" s="680"/>
    </row>
    <row r="40" spans="1:6" s="27" customFormat="1" ht="25.5" customHeight="1">
      <c r="A40" s="134" t="s">
        <v>1160</v>
      </c>
      <c r="B40" s="580" t="s">
        <v>1161</v>
      </c>
      <c r="C40" s="683">
        <f>C41+C42</f>
        <v>6799480</v>
      </c>
      <c r="D40" s="583">
        <f>D41+D42</f>
        <v>7091858</v>
      </c>
      <c r="E40" s="684"/>
      <c r="F40" s="684"/>
    </row>
    <row r="41" spans="1:6" ht="25.5" customHeight="1">
      <c r="A41" s="50" t="s">
        <v>1162</v>
      </c>
      <c r="B41" s="49" t="s">
        <v>1161</v>
      </c>
      <c r="C41" s="687">
        <v>6799480</v>
      </c>
      <c r="D41" s="578">
        <v>7091858</v>
      </c>
      <c r="E41" s="682"/>
      <c r="F41" s="682"/>
    </row>
    <row r="42" spans="1:6" ht="39" customHeight="1" hidden="1">
      <c r="A42" s="50" t="s">
        <v>1163</v>
      </c>
      <c r="B42" s="49" t="s">
        <v>1164</v>
      </c>
      <c r="C42" s="679"/>
      <c r="D42" s="576"/>
      <c r="E42" s="680"/>
      <c r="F42" s="680"/>
    </row>
    <row r="43" spans="1:6" s="27" customFormat="1" ht="13.5" customHeight="1">
      <c r="A43" s="134" t="s">
        <v>1165</v>
      </c>
      <c r="B43" s="580" t="s">
        <v>1166</v>
      </c>
      <c r="C43" s="683">
        <f>C44+C45</f>
        <v>83345</v>
      </c>
      <c r="D43" s="583">
        <f>D44+D45</f>
        <v>82709</v>
      </c>
      <c r="E43" s="684"/>
      <c r="F43" s="684"/>
    </row>
    <row r="44" spans="1:6" ht="15.75" customHeight="1">
      <c r="A44" s="50" t="s">
        <v>1167</v>
      </c>
      <c r="B44" s="591" t="s">
        <v>1166</v>
      </c>
      <c r="C44" s="687">
        <v>83345</v>
      </c>
      <c r="D44" s="578">
        <v>82709</v>
      </c>
      <c r="E44" s="680"/>
      <c r="F44" s="680"/>
    </row>
    <row r="45" spans="1:6" ht="13.5" customHeight="1" hidden="1">
      <c r="A45" s="50" t="s">
        <v>1168</v>
      </c>
      <c r="B45" s="49" t="s">
        <v>1169</v>
      </c>
      <c r="C45" s="679"/>
      <c r="D45" s="576"/>
      <c r="E45" s="680"/>
      <c r="F45" s="680"/>
    </row>
    <row r="46" spans="1:6" s="27" customFormat="1" ht="25.5">
      <c r="A46" s="134" t="s">
        <v>1170</v>
      </c>
      <c r="B46" s="592" t="s">
        <v>1171</v>
      </c>
      <c r="C46" s="683">
        <f>C47</f>
        <v>36880</v>
      </c>
      <c r="D46" s="583">
        <f>D47</f>
        <v>36880</v>
      </c>
      <c r="E46" s="684"/>
      <c r="F46" s="684"/>
    </row>
    <row r="47" spans="1:6" ht="38.25">
      <c r="A47" s="50" t="s">
        <v>1172</v>
      </c>
      <c r="B47" s="592" t="s">
        <v>1173</v>
      </c>
      <c r="C47" s="679">
        <v>36880</v>
      </c>
      <c r="D47" s="576">
        <v>36880</v>
      </c>
      <c r="E47" s="680"/>
      <c r="F47" s="680"/>
    </row>
    <row r="48" spans="1:6" ht="15.75" customHeight="1">
      <c r="A48" s="134" t="s">
        <v>1174</v>
      </c>
      <c r="B48" s="572" t="s">
        <v>1175</v>
      </c>
      <c r="C48" s="683">
        <f>C49+C51</f>
        <v>1154007</v>
      </c>
      <c r="D48" s="583">
        <f>D49+D51</f>
        <v>1154007</v>
      </c>
      <c r="E48" s="684"/>
      <c r="F48" s="684"/>
    </row>
    <row r="49" spans="1:6" ht="26.25" customHeight="1">
      <c r="A49" s="134" t="s">
        <v>1176</v>
      </c>
      <c r="B49" s="580" t="s">
        <v>1177</v>
      </c>
      <c r="C49" s="683">
        <f>C50</f>
        <v>1154007</v>
      </c>
      <c r="D49" s="583">
        <f>D50</f>
        <v>1154007</v>
      </c>
      <c r="E49" s="684"/>
      <c r="F49" s="684"/>
    </row>
    <row r="50" spans="1:6" ht="39" customHeight="1">
      <c r="A50" s="50" t="s">
        <v>1178</v>
      </c>
      <c r="B50" s="49" t="s">
        <v>1179</v>
      </c>
      <c r="C50" s="576">
        <v>1154007</v>
      </c>
      <c r="D50" s="576">
        <v>1154007</v>
      </c>
      <c r="E50" s="680"/>
      <c r="F50" s="680"/>
    </row>
    <row r="51" spans="1:6" ht="25.5" customHeight="1" hidden="1">
      <c r="A51" s="593" t="s">
        <v>1180</v>
      </c>
      <c r="B51" s="594" t="s">
        <v>1181</v>
      </c>
      <c r="C51" s="688"/>
      <c r="D51" s="595"/>
      <c r="E51" s="689"/>
      <c r="F51" s="689"/>
    </row>
    <row r="52" spans="1:6" ht="51" hidden="1">
      <c r="A52" s="50" t="s">
        <v>1182</v>
      </c>
      <c r="B52" s="49" t="s">
        <v>1183</v>
      </c>
      <c r="C52" s="679"/>
      <c r="D52" s="576"/>
      <c r="E52" s="680"/>
      <c r="F52" s="680"/>
    </row>
    <row r="53" spans="1:6" ht="25.5" hidden="1">
      <c r="A53" s="50" t="s">
        <v>922</v>
      </c>
      <c r="B53" s="49" t="s">
        <v>923</v>
      </c>
      <c r="C53" s="679"/>
      <c r="D53" s="576"/>
      <c r="E53" s="680"/>
      <c r="F53" s="680"/>
    </row>
    <row r="54" spans="1:6" ht="0.75" customHeight="1" hidden="1">
      <c r="A54" s="597" t="s">
        <v>1184</v>
      </c>
      <c r="B54" s="598" t="s">
        <v>1185</v>
      </c>
      <c r="C54" s="683"/>
      <c r="D54" s="583"/>
      <c r="E54" s="684"/>
      <c r="F54" s="684"/>
    </row>
    <row r="55" spans="1:6" s="567" customFormat="1" ht="51" hidden="1">
      <c r="A55" s="599" t="s">
        <v>1186</v>
      </c>
      <c r="B55" s="600" t="s">
        <v>1187</v>
      </c>
      <c r="C55" s="679"/>
      <c r="D55" s="576"/>
      <c r="E55" s="680"/>
      <c r="F55" s="680"/>
    </row>
    <row r="56" spans="1:6" ht="37.5" customHeight="1">
      <c r="A56" s="134" t="s">
        <v>1188</v>
      </c>
      <c r="B56" s="572" t="s">
        <v>1189</v>
      </c>
      <c r="C56" s="683">
        <f>C57+C59+C61+C63+C71+C73+C75</f>
        <v>4656251</v>
      </c>
      <c r="D56" s="583">
        <f>D57+D59+D61+D63+D71+D73+D75</f>
        <v>4656251</v>
      </c>
      <c r="E56" s="684"/>
      <c r="F56" s="684"/>
    </row>
    <row r="57" spans="1:6" ht="63.75" hidden="1">
      <c r="A57" s="160" t="s">
        <v>1190</v>
      </c>
      <c r="B57" s="580" t="s">
        <v>1191</v>
      </c>
      <c r="C57" s="683"/>
      <c r="D57" s="583"/>
      <c r="E57" s="684"/>
      <c r="F57" s="684"/>
    </row>
    <row r="58" spans="1:6" ht="51" hidden="1">
      <c r="A58" s="503" t="s">
        <v>924</v>
      </c>
      <c r="B58" s="601" t="s">
        <v>925</v>
      </c>
      <c r="C58" s="679"/>
      <c r="D58" s="576"/>
      <c r="E58" s="680"/>
      <c r="F58" s="680"/>
    </row>
    <row r="59" spans="1:6" ht="12.75" hidden="1">
      <c r="A59" s="160" t="s">
        <v>1192</v>
      </c>
      <c r="B59" s="580" t="s">
        <v>1193</v>
      </c>
      <c r="C59" s="683"/>
      <c r="D59" s="583"/>
      <c r="E59" s="684"/>
      <c r="F59" s="684"/>
    </row>
    <row r="60" spans="1:6" ht="25.5" hidden="1">
      <c r="A60" s="503" t="s">
        <v>1194</v>
      </c>
      <c r="B60" s="49" t="s">
        <v>1195</v>
      </c>
      <c r="C60" s="679"/>
      <c r="D60" s="576"/>
      <c r="E60" s="680"/>
      <c r="F60" s="680"/>
    </row>
    <row r="61" spans="1:6" ht="26.25" customHeight="1" hidden="1">
      <c r="A61" s="134" t="s">
        <v>1196</v>
      </c>
      <c r="B61" s="580" t="s">
        <v>1197</v>
      </c>
      <c r="C61" s="683">
        <f>C62</f>
        <v>0</v>
      </c>
      <c r="D61" s="583">
        <f>D62</f>
        <v>0</v>
      </c>
      <c r="E61" s="684"/>
      <c r="F61" s="684"/>
    </row>
    <row r="62" spans="1:6" ht="26.25" customHeight="1" hidden="1">
      <c r="A62" s="50" t="s">
        <v>1198</v>
      </c>
      <c r="B62" s="49" t="s">
        <v>929</v>
      </c>
      <c r="C62" s="679"/>
      <c r="D62" s="576"/>
      <c r="E62" s="680"/>
      <c r="F62" s="680"/>
    </row>
    <row r="63" spans="1:6" ht="77.25" customHeight="1">
      <c r="A63" s="134" t="s">
        <v>1199</v>
      </c>
      <c r="B63" s="580" t="s">
        <v>1200</v>
      </c>
      <c r="C63" s="683">
        <f>C64+C67+C69</f>
        <v>4656251</v>
      </c>
      <c r="D63" s="583">
        <f>D64+D67+D69</f>
        <v>4656251</v>
      </c>
      <c r="E63" s="684"/>
      <c r="F63" s="684"/>
    </row>
    <row r="64" spans="1:6" ht="51.75" customHeight="1">
      <c r="A64" s="134" t="s">
        <v>1201</v>
      </c>
      <c r="B64" s="580" t="s">
        <v>1202</v>
      </c>
      <c r="C64" s="683">
        <f>C65+C66</f>
        <v>3669368</v>
      </c>
      <c r="D64" s="583">
        <f>D65+D66</f>
        <v>3669368</v>
      </c>
      <c r="E64" s="684"/>
      <c r="F64" s="684"/>
    </row>
    <row r="65" spans="1:6" ht="64.5" customHeight="1">
      <c r="A65" s="50" t="s">
        <v>930</v>
      </c>
      <c r="B65" s="49" t="s">
        <v>931</v>
      </c>
      <c r="C65" s="690">
        <v>3002352</v>
      </c>
      <c r="D65" s="602">
        <v>3002352</v>
      </c>
      <c r="E65" s="691"/>
      <c r="F65" s="691"/>
    </row>
    <row r="66" spans="1:6" ht="65.25" customHeight="1">
      <c r="A66" s="50" t="s">
        <v>1203</v>
      </c>
      <c r="B66" s="49" t="s">
        <v>1204</v>
      </c>
      <c r="C66" s="690">
        <v>667016</v>
      </c>
      <c r="D66" s="602">
        <v>667016</v>
      </c>
      <c r="E66" s="691"/>
      <c r="F66" s="691"/>
    </row>
    <row r="67" spans="1:6" ht="15.75" customHeight="1" hidden="1">
      <c r="A67" s="561" t="s">
        <v>1205</v>
      </c>
      <c r="B67" s="580" t="s">
        <v>1206</v>
      </c>
      <c r="C67" s="679"/>
      <c r="D67" s="576"/>
      <c r="E67" s="680"/>
      <c r="F67" s="680"/>
    </row>
    <row r="68" spans="1:6" ht="15.75" customHeight="1" hidden="1">
      <c r="A68" s="50" t="s">
        <v>932</v>
      </c>
      <c r="B68" s="49" t="s">
        <v>1207</v>
      </c>
      <c r="C68" s="679"/>
      <c r="D68" s="576"/>
      <c r="E68" s="680"/>
      <c r="F68" s="680"/>
    </row>
    <row r="69" spans="1:6" ht="77.25" customHeight="1">
      <c r="A69" s="134" t="s">
        <v>1208</v>
      </c>
      <c r="B69" s="580" t="s">
        <v>1209</v>
      </c>
      <c r="C69" s="683">
        <f>C70</f>
        <v>986883</v>
      </c>
      <c r="D69" s="583">
        <f>D70</f>
        <v>986883</v>
      </c>
      <c r="E69" s="684"/>
      <c r="F69" s="684"/>
    </row>
    <row r="70" spans="1:6" ht="66" customHeight="1">
      <c r="A70" s="50" t="s">
        <v>1210</v>
      </c>
      <c r="B70" s="49" t="s">
        <v>935</v>
      </c>
      <c r="C70" s="679">
        <v>986883</v>
      </c>
      <c r="D70" s="576">
        <v>986883</v>
      </c>
      <c r="E70" s="680"/>
      <c r="F70" s="680"/>
    </row>
    <row r="71" spans="1:6" ht="25.5" hidden="1">
      <c r="A71" s="561" t="s">
        <v>1211</v>
      </c>
      <c r="B71" s="580" t="s">
        <v>1212</v>
      </c>
      <c r="C71" s="683"/>
      <c r="D71" s="583"/>
      <c r="E71" s="684"/>
      <c r="F71" s="684"/>
    </row>
    <row r="72" spans="1:6" ht="51" hidden="1">
      <c r="A72" s="50" t="s">
        <v>936</v>
      </c>
      <c r="B72" s="49" t="s">
        <v>937</v>
      </c>
      <c r="C72" s="679"/>
      <c r="D72" s="576"/>
      <c r="E72" s="680"/>
      <c r="F72" s="680"/>
    </row>
    <row r="73" spans="1:6" ht="76.5" hidden="1">
      <c r="A73" s="561" t="s">
        <v>1213</v>
      </c>
      <c r="B73" s="580" t="s">
        <v>1214</v>
      </c>
      <c r="C73" s="683"/>
      <c r="D73" s="583"/>
      <c r="E73" s="684"/>
      <c r="F73" s="684"/>
    </row>
    <row r="74" spans="1:6" ht="63.75" hidden="1">
      <c r="A74" s="50" t="s">
        <v>938</v>
      </c>
      <c r="B74" s="49" t="s">
        <v>1215</v>
      </c>
      <c r="C74" s="679"/>
      <c r="D74" s="576"/>
      <c r="E74" s="680"/>
      <c r="F74" s="680"/>
    </row>
    <row r="75" spans="1:6" ht="3.75" customHeight="1" hidden="1">
      <c r="A75" s="561" t="s">
        <v>1216</v>
      </c>
      <c r="B75" s="580" t="s">
        <v>1217</v>
      </c>
      <c r="C75" s="683"/>
      <c r="D75" s="583"/>
      <c r="E75" s="684"/>
      <c r="F75" s="684"/>
    </row>
    <row r="76" spans="1:6" ht="76.5" hidden="1">
      <c r="A76" s="50" t="s">
        <v>1218</v>
      </c>
      <c r="B76" s="49" t="s">
        <v>1219</v>
      </c>
      <c r="C76" s="679"/>
      <c r="D76" s="576"/>
      <c r="E76" s="680"/>
      <c r="F76" s="680"/>
    </row>
    <row r="77" spans="1:6" ht="63.75" hidden="1">
      <c r="A77" s="50" t="s">
        <v>946</v>
      </c>
      <c r="B77" s="49" t="s">
        <v>1220</v>
      </c>
      <c r="C77" s="679"/>
      <c r="D77" s="576"/>
      <c r="E77" s="680"/>
      <c r="F77" s="680"/>
    </row>
    <row r="78" spans="1:6" ht="24" customHeight="1">
      <c r="A78" s="134" t="s">
        <v>1221</v>
      </c>
      <c r="B78" s="572" t="s">
        <v>1222</v>
      </c>
      <c r="C78" s="683">
        <f>C79</f>
        <v>277035</v>
      </c>
      <c r="D78" s="583">
        <f>D79</f>
        <v>277035</v>
      </c>
      <c r="E78" s="684"/>
      <c r="F78" s="684"/>
    </row>
    <row r="79" spans="1:6" ht="15.75" customHeight="1">
      <c r="A79" s="50" t="s">
        <v>1223</v>
      </c>
      <c r="B79" s="591" t="s">
        <v>1224</v>
      </c>
      <c r="C79" s="683">
        <f>SUM(C80:C83)</f>
        <v>277035</v>
      </c>
      <c r="D79" s="583">
        <f>SUM(D80:D83)</f>
        <v>277035</v>
      </c>
      <c r="E79" s="684"/>
      <c r="F79" s="684"/>
    </row>
    <row r="80" spans="1:6" ht="25.5" customHeight="1">
      <c r="A80" s="50" t="s">
        <v>1225</v>
      </c>
      <c r="B80" s="603" t="s">
        <v>1226</v>
      </c>
      <c r="C80" s="679">
        <v>27995</v>
      </c>
      <c r="D80" s="576">
        <v>27995</v>
      </c>
      <c r="E80" s="680"/>
      <c r="F80" s="680"/>
    </row>
    <row r="81" spans="1:6" ht="15" customHeight="1" hidden="1">
      <c r="A81" s="50" t="s">
        <v>1227</v>
      </c>
      <c r="B81" s="603" t="s">
        <v>1228</v>
      </c>
      <c r="C81" s="679"/>
      <c r="D81" s="576"/>
      <c r="E81" s="680"/>
      <c r="F81" s="680"/>
    </row>
    <row r="82" spans="1:6" ht="14.25" customHeight="1" hidden="1">
      <c r="A82" s="50" t="s">
        <v>1229</v>
      </c>
      <c r="B82" s="603" t="s">
        <v>1230</v>
      </c>
      <c r="C82" s="679"/>
      <c r="D82" s="576"/>
      <c r="E82" s="680"/>
      <c r="F82" s="680"/>
    </row>
    <row r="83" spans="1:6" ht="17.25" customHeight="1">
      <c r="A83" s="50" t="s">
        <v>1231</v>
      </c>
      <c r="B83" s="603" t="s">
        <v>1232</v>
      </c>
      <c r="C83" s="679">
        <v>249040</v>
      </c>
      <c r="D83" s="576">
        <v>249040</v>
      </c>
      <c r="E83" s="680"/>
      <c r="F83" s="680"/>
    </row>
    <row r="84" spans="1:6" ht="27.75" customHeight="1">
      <c r="A84" s="134" t="s">
        <v>1233</v>
      </c>
      <c r="B84" s="580" t="s">
        <v>1234</v>
      </c>
      <c r="C84" s="683">
        <f>C85</f>
        <v>13854853</v>
      </c>
      <c r="D84" s="583">
        <f>D85</f>
        <v>13854853</v>
      </c>
      <c r="E84" s="684"/>
      <c r="F84" s="684"/>
    </row>
    <row r="85" spans="1:6" ht="15.75" customHeight="1">
      <c r="A85" s="134" t="s">
        <v>1235</v>
      </c>
      <c r="B85" s="604" t="s">
        <v>1236</v>
      </c>
      <c r="C85" s="683">
        <f>C86</f>
        <v>13854853</v>
      </c>
      <c r="D85" s="583">
        <f>D86</f>
        <v>13854853</v>
      </c>
      <c r="E85" s="684"/>
      <c r="F85" s="684"/>
    </row>
    <row r="86" spans="1:6" ht="24.75" customHeight="1">
      <c r="A86" s="50" t="s">
        <v>1237</v>
      </c>
      <c r="B86" s="590" t="s">
        <v>953</v>
      </c>
      <c r="C86" s="578">
        <v>13854853</v>
      </c>
      <c r="D86" s="578">
        <v>13854853</v>
      </c>
      <c r="E86" s="682"/>
      <c r="F86" s="682"/>
    </row>
    <row r="87" spans="1:6" ht="26.25" customHeight="1">
      <c r="A87" s="134" t="s">
        <v>1238</v>
      </c>
      <c r="B87" s="580" t="s">
        <v>1239</v>
      </c>
      <c r="C87" s="683">
        <f>C88+C90+C95+C96+C99+C101</f>
        <v>2000</v>
      </c>
      <c r="D87" s="583">
        <f>D88+D90+D95+D96+D99+D101</f>
        <v>2000</v>
      </c>
      <c r="E87" s="684"/>
      <c r="F87" s="684"/>
    </row>
    <row r="88" spans="1:6" ht="12.75" hidden="1">
      <c r="A88" s="160" t="s">
        <v>1240</v>
      </c>
      <c r="B88" s="580" t="s">
        <v>1241</v>
      </c>
      <c r="C88" s="683"/>
      <c r="D88" s="583"/>
      <c r="E88" s="684"/>
      <c r="F88" s="684"/>
    </row>
    <row r="89" spans="1:6" ht="25.5" hidden="1">
      <c r="A89" s="503" t="s">
        <v>958</v>
      </c>
      <c r="B89" s="49" t="s">
        <v>959</v>
      </c>
      <c r="C89" s="679"/>
      <c r="D89" s="576"/>
      <c r="E89" s="680"/>
      <c r="F89" s="680"/>
    </row>
    <row r="90" spans="1:6" ht="63.75" hidden="1">
      <c r="A90" s="160" t="s">
        <v>1242</v>
      </c>
      <c r="B90" s="580" t="s">
        <v>1243</v>
      </c>
      <c r="C90" s="683"/>
      <c r="D90" s="583"/>
      <c r="E90" s="684"/>
      <c r="F90" s="684"/>
    </row>
    <row r="91" spans="1:6" ht="76.5" hidden="1">
      <c r="A91" s="503" t="s">
        <v>1244</v>
      </c>
      <c r="B91" s="49" t="s">
        <v>1245</v>
      </c>
      <c r="C91" s="679"/>
      <c r="D91" s="576"/>
      <c r="E91" s="680"/>
      <c r="F91" s="680"/>
    </row>
    <row r="92" spans="1:6" ht="76.5" hidden="1">
      <c r="A92" s="503" t="s">
        <v>1246</v>
      </c>
      <c r="B92" s="49" t="s">
        <v>1247</v>
      </c>
      <c r="C92" s="679"/>
      <c r="D92" s="576"/>
      <c r="E92" s="680"/>
      <c r="F92" s="680"/>
    </row>
    <row r="93" spans="1:6" ht="76.5" hidden="1">
      <c r="A93" s="503" t="s">
        <v>1248</v>
      </c>
      <c r="B93" s="49" t="s">
        <v>1249</v>
      </c>
      <c r="C93" s="679"/>
      <c r="D93" s="576"/>
      <c r="E93" s="680"/>
      <c r="F93" s="680"/>
    </row>
    <row r="94" spans="1:6" ht="76.5" hidden="1">
      <c r="A94" s="503" t="s">
        <v>1250</v>
      </c>
      <c r="B94" s="49" t="s">
        <v>1251</v>
      </c>
      <c r="C94" s="679"/>
      <c r="D94" s="576"/>
      <c r="E94" s="680"/>
      <c r="F94" s="680"/>
    </row>
    <row r="95" spans="1:6" ht="38.25" hidden="1">
      <c r="A95" s="160" t="s">
        <v>1252</v>
      </c>
      <c r="B95" s="580" t="s">
        <v>1253</v>
      </c>
      <c r="C95" s="683"/>
      <c r="D95" s="583"/>
      <c r="E95" s="684"/>
      <c r="F95" s="684"/>
    </row>
    <row r="96" spans="1:6" ht="38.25" hidden="1">
      <c r="A96" s="160" t="s">
        <v>1254</v>
      </c>
      <c r="B96" s="580" t="s">
        <v>1255</v>
      </c>
      <c r="C96" s="683"/>
      <c r="D96" s="583"/>
      <c r="E96" s="684"/>
      <c r="F96" s="684"/>
    </row>
    <row r="97" spans="1:6" ht="0.75" customHeight="1" hidden="1">
      <c r="A97" s="503" t="s">
        <v>968</v>
      </c>
      <c r="B97" s="49" t="s">
        <v>969</v>
      </c>
      <c r="C97" s="679"/>
      <c r="D97" s="576"/>
      <c r="E97" s="680"/>
      <c r="F97" s="680"/>
    </row>
    <row r="98" spans="1:6" ht="51" hidden="1">
      <c r="A98" s="503" t="s">
        <v>970</v>
      </c>
      <c r="B98" s="49" t="s">
        <v>971</v>
      </c>
      <c r="C98" s="679"/>
      <c r="D98" s="576"/>
      <c r="E98" s="680"/>
      <c r="F98" s="680"/>
    </row>
    <row r="99" spans="1:6" ht="12.75" hidden="1">
      <c r="A99" s="160" t="s">
        <v>1256</v>
      </c>
      <c r="B99" s="580" t="s">
        <v>1257</v>
      </c>
      <c r="C99" s="679"/>
      <c r="D99" s="576"/>
      <c r="E99" s="680"/>
      <c r="F99" s="680"/>
    </row>
    <row r="100" spans="1:6" ht="25.5" hidden="1">
      <c r="A100" s="503" t="s">
        <v>1258</v>
      </c>
      <c r="B100" s="49" t="s">
        <v>1259</v>
      </c>
      <c r="C100" s="679"/>
      <c r="D100" s="576"/>
      <c r="E100" s="680"/>
      <c r="F100" s="680"/>
    </row>
    <row r="101" spans="1:6" ht="51" customHeight="1">
      <c r="A101" s="160" t="s">
        <v>1260</v>
      </c>
      <c r="B101" s="580" t="s">
        <v>1261</v>
      </c>
      <c r="C101" s="683">
        <f>C102+C105</f>
        <v>2000</v>
      </c>
      <c r="D101" s="583">
        <f>D102+D105</f>
        <v>2000</v>
      </c>
      <c r="E101" s="684"/>
      <c r="F101" s="684"/>
    </row>
    <row r="102" spans="1:6" ht="24.75" customHeight="1">
      <c r="A102" s="134" t="s">
        <v>1262</v>
      </c>
      <c r="B102" s="580" t="s">
        <v>1263</v>
      </c>
      <c r="C102" s="683">
        <f>C103+C104</f>
        <v>2000</v>
      </c>
      <c r="D102" s="583">
        <f>D103+D104</f>
        <v>2000</v>
      </c>
      <c r="E102" s="684"/>
      <c r="F102" s="684"/>
    </row>
    <row r="103" spans="1:6" ht="0.75" customHeight="1" hidden="1">
      <c r="A103" s="50" t="s">
        <v>972</v>
      </c>
      <c r="B103" s="49" t="s">
        <v>973</v>
      </c>
      <c r="C103" s="679"/>
      <c r="D103" s="576"/>
      <c r="E103" s="680"/>
      <c r="F103" s="680"/>
    </row>
    <row r="104" spans="1:6" ht="39" customHeight="1">
      <c r="A104" s="50" t="s">
        <v>1264</v>
      </c>
      <c r="B104" s="49" t="s">
        <v>1265</v>
      </c>
      <c r="C104" s="679">
        <v>2000</v>
      </c>
      <c r="D104" s="576">
        <v>2000</v>
      </c>
      <c r="E104" s="680"/>
      <c r="F104" s="680"/>
    </row>
    <row r="105" spans="1:6" ht="38.25" hidden="1">
      <c r="A105" s="605" t="s">
        <v>1266</v>
      </c>
      <c r="B105" s="606" t="s">
        <v>1267</v>
      </c>
      <c r="C105" s="679"/>
      <c r="D105" s="576"/>
      <c r="E105" s="680"/>
      <c r="F105" s="680"/>
    </row>
    <row r="106" spans="1:6" ht="51" hidden="1">
      <c r="A106" s="607" t="s">
        <v>974</v>
      </c>
      <c r="B106" s="601" t="s">
        <v>1268</v>
      </c>
      <c r="C106" s="679"/>
      <c r="D106" s="576"/>
      <c r="E106" s="680"/>
      <c r="F106" s="680"/>
    </row>
    <row r="107" spans="1:6" ht="12.75" hidden="1">
      <c r="A107" s="134" t="s">
        <v>1269</v>
      </c>
      <c r="B107" s="572" t="s">
        <v>1270</v>
      </c>
      <c r="C107" s="683">
        <f>C108</f>
        <v>0</v>
      </c>
      <c r="D107" s="583">
        <f>D108</f>
        <v>0</v>
      </c>
      <c r="E107" s="684"/>
      <c r="F107" s="684"/>
    </row>
    <row r="108" spans="1:6" ht="25.5" hidden="1">
      <c r="A108" s="134" t="s">
        <v>1271</v>
      </c>
      <c r="B108" s="580" t="s">
        <v>1272</v>
      </c>
      <c r="C108" s="683">
        <f>C109</f>
        <v>0</v>
      </c>
      <c r="D108" s="583">
        <f>D109</f>
        <v>0</v>
      </c>
      <c r="E108" s="684"/>
      <c r="F108" s="684"/>
    </row>
    <row r="109" spans="1:6" ht="25.5" hidden="1">
      <c r="A109" s="50" t="s">
        <v>976</v>
      </c>
      <c r="B109" s="49" t="s">
        <v>1273</v>
      </c>
      <c r="C109" s="679"/>
      <c r="D109" s="576"/>
      <c r="E109" s="680"/>
      <c r="F109" s="680"/>
    </row>
    <row r="110" spans="1:6" ht="18" customHeight="1">
      <c r="A110" s="134" t="s">
        <v>1274</v>
      </c>
      <c r="B110" s="572" t="s">
        <v>1275</v>
      </c>
      <c r="C110" s="683">
        <f>C111+C114+C116+C118+C120+C122+C133+C137+C138+C140+C145+C144+C136+C142</f>
        <v>1070836</v>
      </c>
      <c r="D110" s="583">
        <f>D111+D114+D116+D118+D120+D122+D133+D137+D138+D140+D145+D144+D136+D142</f>
        <v>1070836</v>
      </c>
      <c r="E110" s="684"/>
      <c r="F110" s="684"/>
    </row>
    <row r="111" spans="1:6" ht="25.5" hidden="1">
      <c r="A111" s="134" t="s">
        <v>1276</v>
      </c>
      <c r="B111" s="580" t="s">
        <v>1277</v>
      </c>
      <c r="C111" s="683">
        <f>C112+C113</f>
        <v>0</v>
      </c>
      <c r="D111" s="583">
        <f>D112+D113</f>
        <v>0</v>
      </c>
      <c r="E111" s="684"/>
      <c r="F111" s="684"/>
    </row>
    <row r="112" spans="1:6" ht="0.75" customHeight="1" hidden="1">
      <c r="A112" s="50" t="s">
        <v>1278</v>
      </c>
      <c r="B112" s="49" t="s">
        <v>1279</v>
      </c>
      <c r="C112" s="679"/>
      <c r="D112" s="576"/>
      <c r="E112" s="680"/>
      <c r="F112" s="680"/>
    </row>
    <row r="113" spans="1:6" ht="51" hidden="1">
      <c r="A113" s="50" t="s">
        <v>1280</v>
      </c>
      <c r="B113" s="49" t="s">
        <v>1281</v>
      </c>
      <c r="C113" s="679"/>
      <c r="D113" s="576"/>
      <c r="E113" s="680"/>
      <c r="F113" s="680"/>
    </row>
    <row r="114" spans="1:6" ht="50.25" customHeight="1">
      <c r="A114" s="134" t="s">
        <v>1282</v>
      </c>
      <c r="B114" s="608" t="s">
        <v>1283</v>
      </c>
      <c r="C114" s="683">
        <f>C115</f>
        <v>115000</v>
      </c>
      <c r="D114" s="583">
        <f>D115</f>
        <v>115000</v>
      </c>
      <c r="E114" s="684"/>
      <c r="F114" s="684"/>
    </row>
    <row r="115" spans="1:6" ht="54.75" customHeight="1">
      <c r="A115" s="50" t="s">
        <v>1284</v>
      </c>
      <c r="B115" s="590" t="s">
        <v>1285</v>
      </c>
      <c r="C115" s="681">
        <v>115000</v>
      </c>
      <c r="D115" s="578">
        <v>115000</v>
      </c>
      <c r="E115" s="682"/>
      <c r="F115" s="682"/>
    </row>
    <row r="116" spans="1:6" ht="0.75" customHeight="1" hidden="1">
      <c r="A116" s="561" t="s">
        <v>1286</v>
      </c>
      <c r="B116" s="580" t="s">
        <v>1287</v>
      </c>
      <c r="C116" s="683"/>
      <c r="D116" s="583"/>
      <c r="E116" s="684"/>
      <c r="F116" s="684"/>
    </row>
    <row r="117" spans="1:6" ht="25.5" hidden="1">
      <c r="A117" s="50" t="s">
        <v>978</v>
      </c>
      <c r="B117" s="49" t="s">
        <v>979</v>
      </c>
      <c r="C117" s="679"/>
      <c r="D117" s="576"/>
      <c r="E117" s="680"/>
      <c r="F117" s="680"/>
    </row>
    <row r="118" spans="1:6" ht="14.25" customHeight="1" hidden="1">
      <c r="A118" s="561" t="s">
        <v>1288</v>
      </c>
      <c r="B118" s="580" t="s">
        <v>1289</v>
      </c>
      <c r="C118" s="683"/>
      <c r="D118" s="583"/>
      <c r="E118" s="684"/>
      <c r="F118" s="684"/>
    </row>
    <row r="119" spans="1:6" ht="17.25" customHeight="1" hidden="1">
      <c r="A119" s="50" t="s">
        <v>1290</v>
      </c>
      <c r="B119" s="49" t="s">
        <v>1291</v>
      </c>
      <c r="C119" s="679"/>
      <c r="D119" s="576"/>
      <c r="E119" s="680"/>
      <c r="F119" s="680"/>
    </row>
    <row r="120" spans="1:6" s="27" customFormat="1" ht="25.5" hidden="1">
      <c r="A120" s="561" t="s">
        <v>1292</v>
      </c>
      <c r="B120" s="580" t="s">
        <v>1293</v>
      </c>
      <c r="C120" s="683"/>
      <c r="D120" s="583"/>
      <c r="E120" s="684"/>
      <c r="F120" s="684"/>
    </row>
    <row r="121" spans="1:6" ht="51" hidden="1">
      <c r="A121" s="50" t="s">
        <v>1294</v>
      </c>
      <c r="B121" s="49" t="s">
        <v>1295</v>
      </c>
      <c r="C121" s="679"/>
      <c r="D121" s="576"/>
      <c r="E121" s="680"/>
      <c r="F121" s="680"/>
    </row>
    <row r="122" spans="1:6" ht="102.75" customHeight="1">
      <c r="A122" s="134" t="s">
        <v>1296</v>
      </c>
      <c r="B122" s="609" t="s">
        <v>1297</v>
      </c>
      <c r="C122" s="683">
        <f>C123+C124+C125+C126+C127+C128+C129+C131</f>
        <v>101300</v>
      </c>
      <c r="D122" s="583">
        <f>D123+D124+D125+D126+D127+D128+D129+D131</f>
        <v>101300</v>
      </c>
      <c r="E122" s="684"/>
      <c r="F122" s="684"/>
    </row>
    <row r="123" spans="1:6" ht="25.5" hidden="1">
      <c r="A123" s="50" t="s">
        <v>1298</v>
      </c>
      <c r="B123" s="49" t="s">
        <v>1299</v>
      </c>
      <c r="C123" s="679"/>
      <c r="D123" s="576"/>
      <c r="E123" s="680"/>
      <c r="F123" s="680"/>
    </row>
    <row r="124" spans="1:6" ht="38.25" hidden="1">
      <c r="A124" s="50" t="s">
        <v>1300</v>
      </c>
      <c r="B124" s="49" t="s">
        <v>1301</v>
      </c>
      <c r="C124" s="679"/>
      <c r="D124" s="576"/>
      <c r="E124" s="680"/>
      <c r="F124" s="680"/>
    </row>
    <row r="125" spans="1:6" ht="24.75" customHeight="1" hidden="1">
      <c r="A125" s="50" t="s">
        <v>1302</v>
      </c>
      <c r="B125" s="49" t="s">
        <v>1303</v>
      </c>
      <c r="C125" s="679"/>
      <c r="D125" s="576"/>
      <c r="E125" s="680"/>
      <c r="F125" s="680"/>
    </row>
    <row r="126" spans="1:6" ht="25.5" hidden="1">
      <c r="A126" s="50" t="s">
        <v>1304</v>
      </c>
      <c r="B126" s="49" t="s">
        <v>1305</v>
      </c>
      <c r="C126" s="679"/>
      <c r="D126" s="576"/>
      <c r="E126" s="680"/>
      <c r="F126" s="680"/>
    </row>
    <row r="127" spans="1:6" ht="25.5" hidden="1">
      <c r="A127" s="50" t="s">
        <v>1306</v>
      </c>
      <c r="B127" s="49" t="s">
        <v>1307</v>
      </c>
      <c r="C127" s="679"/>
      <c r="D127" s="576"/>
      <c r="E127" s="680"/>
      <c r="F127" s="680"/>
    </row>
    <row r="128" spans="1:6" s="33" customFormat="1" ht="24.75" customHeight="1">
      <c r="A128" s="577" t="s">
        <v>1308</v>
      </c>
      <c r="B128" s="119" t="s">
        <v>1309</v>
      </c>
      <c r="C128" s="681">
        <v>101300</v>
      </c>
      <c r="D128" s="578">
        <v>101300</v>
      </c>
      <c r="E128" s="682"/>
      <c r="F128" s="682"/>
    </row>
    <row r="129" spans="1:6" ht="0.75" customHeight="1" hidden="1">
      <c r="A129" s="561" t="s">
        <v>1310</v>
      </c>
      <c r="B129" s="580" t="s">
        <v>1311</v>
      </c>
      <c r="C129" s="679">
        <f>C130</f>
        <v>0</v>
      </c>
      <c r="D129" s="576">
        <f>D130</f>
        <v>0</v>
      </c>
      <c r="E129" s="680"/>
      <c r="F129" s="680"/>
    </row>
    <row r="130" spans="1:6" ht="38.25" hidden="1">
      <c r="A130" s="50" t="s">
        <v>1312</v>
      </c>
      <c r="B130" s="49" t="s">
        <v>1313</v>
      </c>
      <c r="C130" s="679"/>
      <c r="D130" s="576"/>
      <c r="E130" s="680"/>
      <c r="F130" s="680"/>
    </row>
    <row r="131" spans="1:6" ht="25.5" hidden="1">
      <c r="A131" s="561" t="s">
        <v>1314</v>
      </c>
      <c r="B131" s="580" t="s">
        <v>1315</v>
      </c>
      <c r="C131" s="679">
        <f>C132</f>
        <v>0</v>
      </c>
      <c r="D131" s="576">
        <f>D132</f>
        <v>0</v>
      </c>
      <c r="E131" s="680"/>
      <c r="F131" s="680"/>
    </row>
    <row r="132" spans="1:6" ht="38.25" hidden="1">
      <c r="A132" s="50" t="s">
        <v>1316</v>
      </c>
      <c r="B132" s="49" t="s">
        <v>1317</v>
      </c>
      <c r="C132" s="679"/>
      <c r="D132" s="576"/>
      <c r="E132" s="680"/>
      <c r="F132" s="680"/>
    </row>
    <row r="133" spans="1:6" ht="51.75" customHeight="1">
      <c r="A133" s="50" t="s">
        <v>1318</v>
      </c>
      <c r="B133" s="49" t="s">
        <v>1319</v>
      </c>
      <c r="C133" s="683">
        <v>3000</v>
      </c>
      <c r="D133" s="583">
        <v>3000</v>
      </c>
      <c r="E133" s="684"/>
      <c r="F133" s="684"/>
    </row>
    <row r="134" spans="1:6" ht="24.75" customHeight="1">
      <c r="A134" s="610" t="s">
        <v>1320</v>
      </c>
      <c r="B134" s="608" t="s">
        <v>1321</v>
      </c>
      <c r="C134" s="685">
        <f>C135+C137</f>
        <v>2000</v>
      </c>
      <c r="D134" s="586">
        <f>D135+D137</f>
        <v>2000</v>
      </c>
      <c r="E134" s="686"/>
      <c r="F134" s="686"/>
    </row>
    <row r="135" spans="1:6" ht="39" customHeight="1">
      <c r="A135" s="611" t="s">
        <v>1322</v>
      </c>
      <c r="B135" s="612" t="s">
        <v>1323</v>
      </c>
      <c r="C135" s="685">
        <f>C136</f>
        <v>0</v>
      </c>
      <c r="D135" s="586">
        <f>D136</f>
        <v>0</v>
      </c>
      <c r="E135" s="686"/>
      <c r="F135" s="686"/>
    </row>
    <row r="136" spans="1:6" ht="51.75" customHeight="1">
      <c r="A136" s="613" t="s">
        <v>1324</v>
      </c>
      <c r="B136" s="614" t="s">
        <v>1325</v>
      </c>
      <c r="C136" s="679"/>
      <c r="D136" s="576"/>
      <c r="E136" s="680"/>
      <c r="F136" s="680"/>
    </row>
    <row r="137" spans="1:6" ht="26.25" customHeight="1">
      <c r="A137" s="50" t="s">
        <v>1326</v>
      </c>
      <c r="B137" s="614" t="s">
        <v>1327</v>
      </c>
      <c r="C137" s="683">
        <v>2000</v>
      </c>
      <c r="D137" s="583">
        <v>2000</v>
      </c>
      <c r="E137" s="684"/>
      <c r="F137" s="684"/>
    </row>
    <row r="138" spans="1:6" ht="38.25" hidden="1">
      <c r="A138" s="561" t="s">
        <v>1328</v>
      </c>
      <c r="B138" s="580" t="s">
        <v>1329</v>
      </c>
      <c r="C138" s="683"/>
      <c r="D138" s="583"/>
      <c r="E138" s="684"/>
      <c r="F138" s="684"/>
    </row>
    <row r="139" spans="1:6" ht="38.25" hidden="1">
      <c r="A139" s="50" t="s">
        <v>1330</v>
      </c>
      <c r="B139" s="49" t="s">
        <v>1331</v>
      </c>
      <c r="C139" s="679"/>
      <c r="D139" s="576"/>
      <c r="E139" s="680"/>
      <c r="F139" s="680"/>
    </row>
    <row r="140" spans="1:6" ht="25.5">
      <c r="A140" s="615" t="s">
        <v>1332</v>
      </c>
      <c r="B140" s="616" t="s">
        <v>1333</v>
      </c>
      <c r="C140" s="683">
        <f>C141</f>
        <v>5419</v>
      </c>
      <c r="D140" s="583">
        <f>D141</f>
        <v>5419</v>
      </c>
      <c r="E140" s="680"/>
      <c r="F140" s="680"/>
    </row>
    <row r="141" spans="1:6" ht="39" customHeight="1">
      <c r="A141" s="617" t="s">
        <v>1334</v>
      </c>
      <c r="B141" s="618" t="s">
        <v>1335</v>
      </c>
      <c r="C141" s="679">
        <v>5419</v>
      </c>
      <c r="D141" s="576">
        <v>5419</v>
      </c>
      <c r="E141" s="684"/>
      <c r="F141" s="684"/>
    </row>
    <row r="142" spans="1:6" s="622" customFormat="1" ht="38.25" hidden="1">
      <c r="A142" s="619" t="s">
        <v>1336</v>
      </c>
      <c r="B142" s="620" t="s">
        <v>1337</v>
      </c>
      <c r="C142" s="692"/>
      <c r="D142" s="621"/>
      <c r="E142" s="693"/>
      <c r="F142" s="693"/>
    </row>
    <row r="143" spans="1:6" ht="38.25" hidden="1">
      <c r="A143" s="623" t="s">
        <v>1338</v>
      </c>
      <c r="B143" s="603" t="s">
        <v>991</v>
      </c>
      <c r="C143" s="683"/>
      <c r="D143" s="583"/>
      <c r="E143" s="684"/>
      <c r="F143" s="684"/>
    </row>
    <row r="144" spans="1:6" ht="51.75" customHeight="1">
      <c r="A144" s="582" t="s">
        <v>1339</v>
      </c>
      <c r="B144" s="49" t="s">
        <v>1340</v>
      </c>
      <c r="C144" s="679">
        <v>93125</v>
      </c>
      <c r="D144" s="576">
        <v>93125</v>
      </c>
      <c r="E144" s="680"/>
      <c r="F144" s="680"/>
    </row>
    <row r="145" spans="1:6" s="27" customFormat="1" ht="27" customHeight="1">
      <c r="A145" s="134" t="s">
        <v>1341</v>
      </c>
      <c r="B145" s="580" t="s">
        <v>1342</v>
      </c>
      <c r="C145" s="683">
        <f>C146</f>
        <v>750992</v>
      </c>
      <c r="D145" s="583">
        <f>D146</f>
        <v>750992</v>
      </c>
      <c r="E145" s="684"/>
      <c r="F145" s="684"/>
    </row>
    <row r="146" spans="1:6" ht="39" customHeight="1">
      <c r="A146" s="50" t="s">
        <v>1343</v>
      </c>
      <c r="B146" s="49" t="s">
        <v>995</v>
      </c>
      <c r="C146" s="679">
        <v>750992</v>
      </c>
      <c r="D146" s="576">
        <v>750992</v>
      </c>
      <c r="E146" s="680"/>
      <c r="F146" s="680"/>
    </row>
    <row r="147" spans="1:6" ht="25.5" hidden="1">
      <c r="A147" s="561" t="s">
        <v>1344</v>
      </c>
      <c r="B147" s="572" t="s">
        <v>1345</v>
      </c>
      <c r="C147" s="694"/>
      <c r="D147" s="624"/>
      <c r="E147" s="695"/>
      <c r="F147" s="695"/>
    </row>
    <row r="148" spans="1:6" ht="25.5" hidden="1">
      <c r="A148" s="561" t="s">
        <v>1346</v>
      </c>
      <c r="B148" s="606" t="s">
        <v>1347</v>
      </c>
      <c r="C148" s="696"/>
      <c r="D148" s="625"/>
      <c r="E148" s="697"/>
      <c r="F148" s="697"/>
    </row>
    <row r="149" spans="1:6" ht="25.5" hidden="1">
      <c r="A149" s="50" t="s">
        <v>998</v>
      </c>
      <c r="B149" s="49" t="s">
        <v>999</v>
      </c>
      <c r="C149" s="696"/>
      <c r="D149" s="625"/>
      <c r="E149" s="697"/>
      <c r="F149" s="697"/>
    </row>
    <row r="150" spans="1:6" ht="16.5" customHeight="1">
      <c r="A150" s="626" t="s">
        <v>166</v>
      </c>
      <c r="B150" s="627" t="s">
        <v>167</v>
      </c>
      <c r="C150" s="698">
        <f>C151+C231</f>
        <v>239757899</v>
      </c>
      <c r="D150" s="628">
        <f>D151+D231</f>
        <v>239996617</v>
      </c>
      <c r="E150" s="699"/>
      <c r="F150" s="699"/>
    </row>
    <row r="151" spans="1:6" ht="29.25" customHeight="1">
      <c r="A151" s="626" t="s">
        <v>168</v>
      </c>
      <c r="B151" s="629" t="s">
        <v>169</v>
      </c>
      <c r="C151" s="700">
        <f>C152+C157+C173+C228</f>
        <v>239057899</v>
      </c>
      <c r="D151" s="630">
        <f>D152+D157+D173+D228</f>
        <v>239296617</v>
      </c>
      <c r="E151" s="701"/>
      <c r="F151" s="701"/>
    </row>
    <row r="152" spans="1:6" ht="27" customHeight="1">
      <c r="A152" s="127" t="s">
        <v>170</v>
      </c>
      <c r="B152" s="128" t="s">
        <v>171</v>
      </c>
      <c r="C152" s="702">
        <f>C153+C155</f>
        <v>705855</v>
      </c>
      <c r="D152" s="631">
        <f>D153+D155</f>
        <v>944573</v>
      </c>
      <c r="E152" s="703"/>
      <c r="F152" s="703"/>
    </row>
    <row r="153" spans="1:6" ht="12.75">
      <c r="A153" s="129" t="s">
        <v>172</v>
      </c>
      <c r="B153" s="130" t="s">
        <v>173</v>
      </c>
      <c r="C153" s="704">
        <f>C154</f>
        <v>705855</v>
      </c>
      <c r="D153" s="632">
        <f>D154</f>
        <v>944573</v>
      </c>
      <c r="E153" s="705"/>
      <c r="F153" s="705"/>
    </row>
    <row r="154" spans="1:6" ht="27" customHeight="1">
      <c r="A154" s="129" t="s">
        <v>140</v>
      </c>
      <c r="B154" s="633" t="s">
        <v>141</v>
      </c>
      <c r="C154" s="706">
        <v>705855</v>
      </c>
      <c r="D154" s="634">
        <v>944573</v>
      </c>
      <c r="E154" s="707"/>
      <c r="F154" s="707"/>
    </row>
    <row r="155" spans="1:6" ht="25.5" hidden="1">
      <c r="A155" s="129" t="s">
        <v>174</v>
      </c>
      <c r="B155" s="132" t="s">
        <v>175</v>
      </c>
      <c r="C155" s="706"/>
      <c r="D155" s="634"/>
      <c r="E155" s="707"/>
      <c r="F155" s="707"/>
    </row>
    <row r="156" spans="1:6" ht="25.5" hidden="1">
      <c r="A156" s="129" t="s">
        <v>142</v>
      </c>
      <c r="B156" s="133" t="s">
        <v>176</v>
      </c>
      <c r="C156" s="706"/>
      <c r="D156" s="634"/>
      <c r="E156" s="707"/>
      <c r="F156" s="707"/>
    </row>
    <row r="157" spans="1:6" ht="38.25" customHeight="1" hidden="1">
      <c r="A157" s="134" t="s">
        <v>177</v>
      </c>
      <c r="B157" s="135" t="s">
        <v>178</v>
      </c>
      <c r="C157" s="708"/>
      <c r="D157" s="635"/>
      <c r="E157" s="709"/>
      <c r="F157" s="709"/>
    </row>
    <row r="158" spans="1:6" s="27" customFormat="1" ht="51" hidden="1">
      <c r="A158" s="136" t="s">
        <v>179</v>
      </c>
      <c r="B158" s="137" t="s">
        <v>180</v>
      </c>
      <c r="C158" s="708"/>
      <c r="D158" s="635"/>
      <c r="E158" s="709"/>
      <c r="F158" s="709"/>
    </row>
    <row r="159" spans="1:6" ht="38.25" hidden="1">
      <c r="A159" s="138" t="s">
        <v>181</v>
      </c>
      <c r="B159" s="139" t="s">
        <v>1348</v>
      </c>
      <c r="C159" s="706"/>
      <c r="D159" s="634"/>
      <c r="E159" s="707"/>
      <c r="F159" s="707"/>
    </row>
    <row r="160" spans="1:6" s="27" customFormat="1" ht="25.5" hidden="1">
      <c r="A160" s="140" t="s">
        <v>182</v>
      </c>
      <c r="B160" s="141" t="s">
        <v>183</v>
      </c>
      <c r="C160" s="708"/>
      <c r="D160" s="635"/>
      <c r="E160" s="709"/>
      <c r="F160" s="709"/>
    </row>
    <row r="161" spans="1:6" ht="25.5" hidden="1">
      <c r="A161" s="142" t="s">
        <v>184</v>
      </c>
      <c r="B161" s="141" t="s">
        <v>143</v>
      </c>
      <c r="C161" s="706"/>
      <c r="D161" s="634"/>
      <c r="E161" s="707"/>
      <c r="F161" s="707"/>
    </row>
    <row r="162" spans="1:6" ht="12.75" hidden="1">
      <c r="A162" s="143" t="s">
        <v>185</v>
      </c>
      <c r="B162" s="144" t="s">
        <v>186</v>
      </c>
      <c r="C162" s="708"/>
      <c r="D162" s="635"/>
      <c r="E162" s="709"/>
      <c r="F162" s="709"/>
    </row>
    <row r="163" spans="1:6" ht="25.5" customHeight="1" hidden="1">
      <c r="A163" s="138" t="s">
        <v>187</v>
      </c>
      <c r="B163" s="145" t="s">
        <v>188</v>
      </c>
      <c r="C163" s="706"/>
      <c r="D163" s="634"/>
      <c r="E163" s="707"/>
      <c r="F163" s="707"/>
    </row>
    <row r="164" spans="1:6" ht="29.25" customHeight="1" hidden="1">
      <c r="A164" s="138" t="s">
        <v>187</v>
      </c>
      <c r="B164" s="49" t="s">
        <v>189</v>
      </c>
      <c r="C164" s="706"/>
      <c r="D164" s="634"/>
      <c r="E164" s="707"/>
      <c r="F164" s="707"/>
    </row>
    <row r="165" spans="1:6" ht="24.75" customHeight="1" hidden="1">
      <c r="A165" s="129" t="s">
        <v>187</v>
      </c>
      <c r="B165" s="49" t="s">
        <v>190</v>
      </c>
      <c r="C165" s="706"/>
      <c r="D165" s="634"/>
      <c r="E165" s="707"/>
      <c r="F165" s="707"/>
    </row>
    <row r="166" spans="1:6" ht="12.75" hidden="1">
      <c r="A166" s="129" t="s">
        <v>187</v>
      </c>
      <c r="B166" s="636"/>
      <c r="C166" s="706"/>
      <c r="D166" s="634"/>
      <c r="E166" s="707"/>
      <c r="F166" s="707"/>
    </row>
    <row r="167" spans="1:6" ht="63" customHeight="1" hidden="1">
      <c r="A167" s="129" t="s">
        <v>187</v>
      </c>
      <c r="B167" s="49" t="s">
        <v>1349</v>
      </c>
      <c r="C167" s="706"/>
      <c r="D167" s="634"/>
      <c r="E167" s="707"/>
      <c r="F167" s="707"/>
    </row>
    <row r="168" spans="1:6" ht="38.25" hidden="1">
      <c r="A168" s="129" t="s">
        <v>187</v>
      </c>
      <c r="B168" s="131" t="s">
        <v>1350</v>
      </c>
      <c r="C168" s="710"/>
      <c r="D168" s="637"/>
      <c r="E168" s="711"/>
      <c r="F168" s="711"/>
    </row>
    <row r="169" spans="1:6" ht="51" hidden="1">
      <c r="A169" s="129" t="s">
        <v>187</v>
      </c>
      <c r="B169" s="146" t="s">
        <v>191</v>
      </c>
      <c r="C169" s="706"/>
      <c r="D169" s="634"/>
      <c r="E169" s="707"/>
      <c r="F169" s="707"/>
    </row>
    <row r="170" spans="1:6" ht="0.75" customHeight="1" hidden="1">
      <c r="A170" s="129" t="s">
        <v>187</v>
      </c>
      <c r="B170" s="146" t="s">
        <v>192</v>
      </c>
      <c r="C170" s="706"/>
      <c r="D170" s="634"/>
      <c r="E170" s="707"/>
      <c r="F170" s="707"/>
    </row>
    <row r="171" spans="1:6" ht="51" hidden="1">
      <c r="A171" s="129" t="s">
        <v>187</v>
      </c>
      <c r="B171" s="49" t="s">
        <v>193</v>
      </c>
      <c r="C171" s="706"/>
      <c r="D171" s="634"/>
      <c r="E171" s="707"/>
      <c r="F171" s="707"/>
    </row>
    <row r="172" spans="1:6" ht="89.25" hidden="1">
      <c r="A172" s="129" t="s">
        <v>187</v>
      </c>
      <c r="B172" s="49" t="s">
        <v>1351</v>
      </c>
      <c r="C172" s="706"/>
      <c r="D172" s="634"/>
      <c r="E172" s="707"/>
      <c r="F172" s="707"/>
    </row>
    <row r="173" spans="1:6" ht="26.25" customHeight="1">
      <c r="A173" s="134" t="s">
        <v>194</v>
      </c>
      <c r="B173" s="147" t="s">
        <v>195</v>
      </c>
      <c r="C173" s="712">
        <f>C176+C178+C180+C182+C184+C186+C188+C200+C190+C195+C197+C192+C174</f>
        <v>238352044</v>
      </c>
      <c r="D173" s="640">
        <f>D176+D178+D180+D182+D184+D186+D188+D200+D190+D195+D197+D192+D174</f>
        <v>238352044</v>
      </c>
      <c r="E173" s="713"/>
      <c r="F173" s="713"/>
    </row>
    <row r="174" spans="1:6" ht="25.5" hidden="1">
      <c r="A174" s="148" t="s">
        <v>196</v>
      </c>
      <c r="B174" s="149" t="s">
        <v>197</v>
      </c>
      <c r="C174" s="708"/>
      <c r="D174" s="635"/>
      <c r="E174" s="709"/>
      <c r="F174" s="709"/>
    </row>
    <row r="175" spans="1:6" ht="27.75" customHeight="1" hidden="1">
      <c r="A175" s="148" t="s">
        <v>144</v>
      </c>
      <c r="B175" s="641" t="s">
        <v>145</v>
      </c>
      <c r="C175" s="706"/>
      <c r="D175" s="634"/>
      <c r="E175" s="707"/>
      <c r="F175" s="707"/>
    </row>
    <row r="176" spans="1:6" ht="25.5">
      <c r="A176" s="50" t="s">
        <v>198</v>
      </c>
      <c r="B176" s="150" t="s">
        <v>199</v>
      </c>
      <c r="C176" s="708">
        <f>C177</f>
        <v>1314862</v>
      </c>
      <c r="D176" s="635">
        <f>D177</f>
        <v>1314862</v>
      </c>
      <c r="E176" s="709"/>
      <c r="F176" s="709"/>
    </row>
    <row r="177" spans="1:6" ht="27" customHeight="1">
      <c r="A177" s="50" t="s">
        <v>200</v>
      </c>
      <c r="B177" s="163" t="s">
        <v>146</v>
      </c>
      <c r="C177" s="706">
        <v>1314862</v>
      </c>
      <c r="D177" s="634">
        <v>1314862</v>
      </c>
      <c r="E177" s="707"/>
      <c r="F177" s="707"/>
    </row>
    <row r="178" spans="1:6" ht="25.5" customHeight="1" hidden="1">
      <c r="A178" s="642" t="s">
        <v>201</v>
      </c>
      <c r="B178" s="151" t="s">
        <v>202</v>
      </c>
      <c r="C178" s="708"/>
      <c r="D178" s="635"/>
      <c r="E178" s="709"/>
      <c r="F178" s="709"/>
    </row>
    <row r="179" spans="1:6" s="33" customFormat="1" ht="12.75" customHeight="1" hidden="1">
      <c r="A179" s="642" t="s">
        <v>203</v>
      </c>
      <c r="B179" s="643" t="s">
        <v>147</v>
      </c>
      <c r="C179" s="706"/>
      <c r="D179" s="634"/>
      <c r="E179" s="707"/>
      <c r="F179" s="707"/>
    </row>
    <row r="180" spans="1:6" ht="12" customHeight="1" hidden="1">
      <c r="A180" s="50"/>
      <c r="B180" s="150"/>
      <c r="C180" s="706"/>
      <c r="D180" s="634"/>
      <c r="E180" s="707"/>
      <c r="F180" s="707"/>
    </row>
    <row r="181" spans="1:6" ht="12.75" hidden="1">
      <c r="A181" s="152"/>
      <c r="B181" s="153"/>
      <c r="C181" s="714"/>
      <c r="D181" s="639"/>
      <c r="E181" s="715"/>
      <c r="F181" s="715"/>
    </row>
    <row r="182" spans="1:6" ht="51.75" customHeight="1">
      <c r="A182" s="50" t="s">
        <v>204</v>
      </c>
      <c r="B182" s="150" t="s">
        <v>205</v>
      </c>
      <c r="C182" s="706">
        <f>C183</f>
        <v>56845</v>
      </c>
      <c r="D182" s="634">
        <f>D183</f>
        <v>56845</v>
      </c>
      <c r="E182" s="707"/>
      <c r="F182" s="707"/>
    </row>
    <row r="183" spans="1:6" ht="38.25" customHeight="1">
      <c r="A183" s="577" t="s">
        <v>206</v>
      </c>
      <c r="B183" s="163" t="s">
        <v>148</v>
      </c>
      <c r="C183" s="706">
        <v>56845</v>
      </c>
      <c r="D183" s="634">
        <v>56845</v>
      </c>
      <c r="E183" s="707"/>
      <c r="F183" s="707"/>
    </row>
    <row r="184" spans="1:6" ht="38.25" hidden="1">
      <c r="A184" s="50" t="s">
        <v>207</v>
      </c>
      <c r="B184" s="150" t="s">
        <v>208</v>
      </c>
      <c r="C184" s="706"/>
      <c r="D184" s="634"/>
      <c r="E184" s="707"/>
      <c r="F184" s="707"/>
    </row>
    <row r="185" spans="1:6" ht="38.25" hidden="1">
      <c r="A185" s="50" t="s">
        <v>209</v>
      </c>
      <c r="B185" s="150" t="s">
        <v>210</v>
      </c>
      <c r="C185" s="706"/>
      <c r="D185" s="634"/>
      <c r="E185" s="707"/>
      <c r="F185" s="707"/>
    </row>
    <row r="186" spans="1:6" ht="26.25" customHeight="1" hidden="1">
      <c r="A186" s="50" t="s">
        <v>211</v>
      </c>
      <c r="B186" s="150" t="s">
        <v>212</v>
      </c>
      <c r="C186" s="706"/>
      <c r="D186" s="634"/>
      <c r="E186" s="707"/>
      <c r="F186" s="707"/>
    </row>
    <row r="187" spans="1:6" ht="0.75" customHeight="1" hidden="1">
      <c r="A187" s="50" t="s">
        <v>213</v>
      </c>
      <c r="B187" s="644"/>
      <c r="C187" s="706"/>
      <c r="D187" s="634"/>
      <c r="E187" s="707"/>
      <c r="F187" s="707"/>
    </row>
    <row r="188" spans="1:6" ht="38.25" customHeight="1">
      <c r="A188" s="50" t="s">
        <v>214</v>
      </c>
      <c r="B188" s="150" t="s">
        <v>1352</v>
      </c>
      <c r="C188" s="706">
        <f>C189</f>
        <v>6921934</v>
      </c>
      <c r="D188" s="634">
        <f>D189</f>
        <v>6921934</v>
      </c>
      <c r="E188" s="707"/>
      <c r="F188" s="707"/>
    </row>
    <row r="189" spans="1:6" ht="39.75" customHeight="1">
      <c r="A189" s="577" t="s">
        <v>215</v>
      </c>
      <c r="B189" s="163" t="s">
        <v>149</v>
      </c>
      <c r="C189" s="706">
        <v>6921934</v>
      </c>
      <c r="D189" s="634">
        <v>6921934</v>
      </c>
      <c r="E189" s="707"/>
      <c r="F189" s="707"/>
    </row>
    <row r="190" spans="1:6" ht="12.75" hidden="1">
      <c r="A190" s="154" t="s">
        <v>216</v>
      </c>
      <c r="B190" s="49"/>
      <c r="C190" s="706"/>
      <c r="D190" s="634"/>
      <c r="E190" s="707"/>
      <c r="F190" s="707"/>
    </row>
    <row r="191" spans="1:6" ht="12.75" hidden="1">
      <c r="A191" s="645" t="s">
        <v>217</v>
      </c>
      <c r="B191" s="646"/>
      <c r="C191" s="714"/>
      <c r="D191" s="639"/>
      <c r="E191" s="715"/>
      <c r="F191" s="715"/>
    </row>
    <row r="192" spans="1:6" ht="132" customHeight="1" hidden="1">
      <c r="A192" s="156" t="s">
        <v>218</v>
      </c>
      <c r="B192" s="157" t="s">
        <v>219</v>
      </c>
      <c r="C192" s="706"/>
      <c r="D192" s="634"/>
      <c r="E192" s="707"/>
      <c r="F192" s="707"/>
    </row>
    <row r="193" spans="1:6" ht="114.75" hidden="1">
      <c r="A193" s="156" t="s">
        <v>220</v>
      </c>
      <c r="B193" s="157" t="s">
        <v>221</v>
      </c>
      <c r="C193" s="706"/>
      <c r="D193" s="634"/>
      <c r="E193" s="707"/>
      <c r="F193" s="707"/>
    </row>
    <row r="194" spans="1:6" ht="114.75" hidden="1">
      <c r="A194" s="156" t="s">
        <v>220</v>
      </c>
      <c r="B194" s="157" t="s">
        <v>222</v>
      </c>
      <c r="C194" s="706"/>
      <c r="D194" s="634"/>
      <c r="E194" s="707"/>
      <c r="F194" s="707"/>
    </row>
    <row r="195" spans="1:6" ht="12.75" hidden="1">
      <c r="A195" s="156"/>
      <c r="B195" s="49"/>
      <c r="C195" s="706"/>
      <c r="D195" s="634"/>
      <c r="E195" s="707"/>
      <c r="F195" s="707"/>
    </row>
    <row r="196" spans="1:6" ht="12.75" hidden="1">
      <c r="A196" s="156"/>
      <c r="B196" s="158"/>
      <c r="C196" s="706"/>
      <c r="D196" s="634"/>
      <c r="E196" s="707"/>
      <c r="F196" s="707"/>
    </row>
    <row r="197" spans="1:6" ht="12.75" hidden="1">
      <c r="A197" s="156"/>
      <c r="B197" s="159"/>
      <c r="C197" s="706"/>
      <c r="D197" s="634"/>
      <c r="E197" s="707"/>
      <c r="F197" s="707"/>
    </row>
    <row r="198" spans="1:6" ht="12.75" hidden="1">
      <c r="A198" s="156"/>
      <c r="B198" s="159"/>
      <c r="C198" s="706"/>
      <c r="D198" s="634"/>
      <c r="E198" s="707"/>
      <c r="F198" s="707"/>
    </row>
    <row r="199" spans="1:6" s="27" customFormat="1" ht="0.75" customHeight="1" hidden="1">
      <c r="A199" s="647" t="s">
        <v>223</v>
      </c>
      <c r="B199" s="648" t="s">
        <v>224</v>
      </c>
      <c r="C199" s="712"/>
      <c r="D199" s="640"/>
      <c r="E199" s="713"/>
      <c r="F199" s="713"/>
    </row>
    <row r="200" spans="1:6" ht="18.75" customHeight="1">
      <c r="A200" s="650" t="s">
        <v>225</v>
      </c>
      <c r="B200" s="651" t="s">
        <v>150</v>
      </c>
      <c r="C200" s="712">
        <f>SUM(C202:C227)</f>
        <v>230058403</v>
      </c>
      <c r="D200" s="640">
        <f>SUM(D202:D227)</f>
        <v>230058403</v>
      </c>
      <c r="E200" s="713"/>
      <c r="F200" s="713"/>
    </row>
    <row r="201" spans="1:6" ht="13.5" customHeight="1">
      <c r="A201" s="129"/>
      <c r="B201" s="652" t="s">
        <v>226</v>
      </c>
      <c r="C201" s="706"/>
      <c r="D201" s="634"/>
      <c r="E201" s="707"/>
      <c r="F201" s="707"/>
    </row>
    <row r="202" spans="1:6" ht="63.75" customHeight="1">
      <c r="A202" s="129" t="s">
        <v>225</v>
      </c>
      <c r="B202" s="161" t="s">
        <v>227</v>
      </c>
      <c r="C202" s="706">
        <v>149773201</v>
      </c>
      <c r="D202" s="634">
        <v>149773201</v>
      </c>
      <c r="E202" s="707"/>
      <c r="F202" s="707"/>
    </row>
    <row r="203" spans="1:6" ht="51" customHeight="1">
      <c r="A203" s="129" t="s">
        <v>225</v>
      </c>
      <c r="B203" s="162" t="s">
        <v>92</v>
      </c>
      <c r="C203" s="706">
        <v>711000</v>
      </c>
      <c r="D203" s="634">
        <v>711000</v>
      </c>
      <c r="E203" s="707"/>
      <c r="F203" s="707"/>
    </row>
    <row r="204" spans="1:6" ht="75.75" customHeight="1">
      <c r="A204" s="129" t="s">
        <v>225</v>
      </c>
      <c r="B204" s="161" t="s">
        <v>291</v>
      </c>
      <c r="C204" s="706">
        <v>116192</v>
      </c>
      <c r="D204" s="634">
        <v>116192</v>
      </c>
      <c r="E204" s="707"/>
      <c r="F204" s="707"/>
    </row>
    <row r="205" spans="1:6" ht="65.25" customHeight="1">
      <c r="A205" s="129" t="s">
        <v>225</v>
      </c>
      <c r="B205" s="161" t="s">
        <v>1353</v>
      </c>
      <c r="C205" s="706">
        <v>15708999</v>
      </c>
      <c r="D205" s="634">
        <v>15708999</v>
      </c>
      <c r="E205" s="707"/>
      <c r="F205" s="707"/>
    </row>
    <row r="206" spans="1:6" ht="38.25" customHeight="1">
      <c r="A206" s="129" t="s">
        <v>225</v>
      </c>
      <c r="B206" s="150" t="s">
        <v>1354</v>
      </c>
      <c r="C206" s="706">
        <v>1898506</v>
      </c>
      <c r="D206" s="634">
        <v>1898506</v>
      </c>
      <c r="E206" s="707"/>
      <c r="F206" s="707"/>
    </row>
    <row r="207" spans="1:6" ht="25.5" customHeight="1">
      <c r="A207" s="129" t="s">
        <v>225</v>
      </c>
      <c r="B207" s="161" t="s">
        <v>292</v>
      </c>
      <c r="C207" s="706">
        <v>331614</v>
      </c>
      <c r="D207" s="634">
        <v>331614</v>
      </c>
      <c r="E207" s="707"/>
      <c r="F207" s="707"/>
    </row>
    <row r="208" spans="1:6" ht="62.25" customHeight="1">
      <c r="A208" s="129" t="s">
        <v>225</v>
      </c>
      <c r="B208" s="155" t="s">
        <v>293</v>
      </c>
      <c r="C208" s="706">
        <v>2056240</v>
      </c>
      <c r="D208" s="634">
        <v>2056240</v>
      </c>
      <c r="E208" s="707"/>
      <c r="F208" s="707"/>
    </row>
    <row r="209" spans="1:6" ht="51.75" customHeight="1">
      <c r="A209" s="129" t="s">
        <v>225</v>
      </c>
      <c r="B209" s="161" t="s">
        <v>294</v>
      </c>
      <c r="C209" s="706">
        <v>840800</v>
      </c>
      <c r="D209" s="634">
        <v>840800</v>
      </c>
      <c r="E209" s="707"/>
      <c r="F209" s="707"/>
    </row>
    <row r="210" spans="1:6" ht="51.75" customHeight="1">
      <c r="A210" s="129" t="s">
        <v>225</v>
      </c>
      <c r="B210" s="161" t="s">
        <v>295</v>
      </c>
      <c r="C210" s="706">
        <v>24276</v>
      </c>
      <c r="D210" s="634">
        <v>24276</v>
      </c>
      <c r="E210" s="707"/>
      <c r="F210" s="707"/>
    </row>
    <row r="211" spans="1:6" ht="26.25" customHeight="1">
      <c r="A211" s="129" t="s">
        <v>225</v>
      </c>
      <c r="B211" s="163" t="s">
        <v>296</v>
      </c>
      <c r="C211" s="716">
        <v>10868160</v>
      </c>
      <c r="D211" s="654">
        <v>10868160</v>
      </c>
      <c r="E211" s="717"/>
      <c r="F211" s="717"/>
    </row>
    <row r="212" spans="1:6" ht="27.75" customHeight="1">
      <c r="A212" s="129" t="s">
        <v>225</v>
      </c>
      <c r="B212" s="119" t="s">
        <v>297</v>
      </c>
      <c r="C212" s="716">
        <v>2514051</v>
      </c>
      <c r="D212" s="654">
        <v>2514051</v>
      </c>
      <c r="E212" s="717"/>
      <c r="F212" s="717"/>
    </row>
    <row r="213" spans="1:6" ht="38.25" customHeight="1">
      <c r="A213" s="129" t="s">
        <v>225</v>
      </c>
      <c r="B213" s="161" t="s">
        <v>1355</v>
      </c>
      <c r="C213" s="706">
        <v>112400</v>
      </c>
      <c r="D213" s="634">
        <v>112400</v>
      </c>
      <c r="E213" s="707"/>
      <c r="F213" s="707"/>
    </row>
    <row r="214" spans="1:6" ht="63.75" customHeight="1">
      <c r="A214" s="129" t="s">
        <v>225</v>
      </c>
      <c r="B214" s="161" t="s">
        <v>298</v>
      </c>
      <c r="C214" s="706">
        <v>496532</v>
      </c>
      <c r="D214" s="634">
        <v>496532</v>
      </c>
      <c r="E214" s="707"/>
      <c r="F214" s="707"/>
    </row>
    <row r="215" spans="1:6" ht="37.5" customHeight="1">
      <c r="A215" s="129" t="s">
        <v>225</v>
      </c>
      <c r="B215" s="161" t="s">
        <v>299</v>
      </c>
      <c r="C215" s="706">
        <v>1659000</v>
      </c>
      <c r="D215" s="634">
        <v>1659000</v>
      </c>
      <c r="E215" s="707"/>
      <c r="F215" s="707"/>
    </row>
    <row r="216" spans="1:6" ht="39" customHeight="1">
      <c r="A216" s="129" t="s">
        <v>225</v>
      </c>
      <c r="B216" s="161" t="s">
        <v>300</v>
      </c>
      <c r="C216" s="706">
        <v>237000</v>
      </c>
      <c r="D216" s="634">
        <v>237000</v>
      </c>
      <c r="E216" s="707"/>
      <c r="F216" s="707"/>
    </row>
    <row r="217" spans="1:6" ht="12.75" hidden="1">
      <c r="A217" s="129" t="s">
        <v>225</v>
      </c>
      <c r="B217" s="655"/>
      <c r="C217" s="706"/>
      <c r="D217" s="634"/>
      <c r="E217" s="707"/>
      <c r="F217" s="707"/>
    </row>
    <row r="218" spans="1:6" ht="63.75" customHeight="1">
      <c r="A218" s="129" t="s">
        <v>225</v>
      </c>
      <c r="B218" s="161" t="s">
        <v>1356</v>
      </c>
      <c r="C218" s="716">
        <v>35860397</v>
      </c>
      <c r="D218" s="654">
        <v>35860397</v>
      </c>
      <c r="E218" s="717"/>
      <c r="F218" s="717"/>
    </row>
    <row r="219" spans="1:6" ht="12.75" hidden="1">
      <c r="A219" s="129" t="s">
        <v>225</v>
      </c>
      <c r="B219" s="150"/>
      <c r="C219" s="706"/>
      <c r="D219" s="634"/>
      <c r="E219" s="707"/>
      <c r="F219" s="707"/>
    </row>
    <row r="220" spans="1:6" ht="38.25">
      <c r="A220" s="129" t="s">
        <v>225</v>
      </c>
      <c r="B220" s="119" t="s">
        <v>1357</v>
      </c>
      <c r="C220" s="706">
        <v>31949</v>
      </c>
      <c r="D220" s="634">
        <v>31949</v>
      </c>
      <c r="E220" s="707"/>
      <c r="F220" s="707"/>
    </row>
    <row r="221" spans="1:6" ht="63.75">
      <c r="A221" s="129" t="s">
        <v>225</v>
      </c>
      <c r="B221" s="119" t="s">
        <v>1358</v>
      </c>
      <c r="C221" s="706">
        <v>23700</v>
      </c>
      <c r="D221" s="634">
        <v>23700</v>
      </c>
      <c r="E221" s="707"/>
      <c r="F221" s="707"/>
    </row>
    <row r="222" spans="1:6" ht="39" customHeight="1">
      <c r="A222" s="129" t="s">
        <v>225</v>
      </c>
      <c r="B222" s="161" t="s">
        <v>301</v>
      </c>
      <c r="C222" s="706">
        <v>237000</v>
      </c>
      <c r="D222" s="634">
        <v>237000</v>
      </c>
      <c r="E222" s="707"/>
      <c r="F222" s="707"/>
    </row>
    <row r="223" spans="1:6" ht="12.75" hidden="1">
      <c r="A223" s="129" t="s">
        <v>225</v>
      </c>
      <c r="B223" s="161"/>
      <c r="C223" s="706"/>
      <c r="D223" s="634"/>
      <c r="E223" s="707"/>
      <c r="F223" s="707"/>
    </row>
    <row r="224" spans="1:6" ht="12.75" hidden="1">
      <c r="A224" s="129" t="s">
        <v>225</v>
      </c>
      <c r="B224" s="161"/>
      <c r="C224" s="706"/>
      <c r="D224" s="634"/>
      <c r="E224" s="707"/>
      <c r="F224" s="707"/>
    </row>
    <row r="225" spans="1:6" ht="25.5" customHeight="1">
      <c r="A225" s="129" t="s">
        <v>225</v>
      </c>
      <c r="B225" s="161" t="s">
        <v>91</v>
      </c>
      <c r="C225" s="706">
        <v>237000</v>
      </c>
      <c r="D225" s="634">
        <v>237000</v>
      </c>
      <c r="E225" s="707"/>
      <c r="F225" s="707"/>
    </row>
    <row r="226" spans="1:6" ht="51" hidden="1">
      <c r="A226" s="129" t="s">
        <v>225</v>
      </c>
      <c r="B226" s="161" t="s">
        <v>302</v>
      </c>
      <c r="C226" s="706"/>
      <c r="D226" s="634"/>
      <c r="E226" s="707"/>
      <c r="F226" s="707"/>
    </row>
    <row r="227" spans="1:6" ht="52.5" customHeight="1">
      <c r="A227" s="129" t="s">
        <v>225</v>
      </c>
      <c r="B227" s="161" t="s">
        <v>303</v>
      </c>
      <c r="C227" s="706">
        <v>6320386</v>
      </c>
      <c r="D227" s="634">
        <v>6320386</v>
      </c>
      <c r="E227" s="707"/>
      <c r="F227" s="707"/>
    </row>
    <row r="228" spans="1:6" s="27" customFormat="1" ht="12.75" hidden="1">
      <c r="A228" s="657" t="s">
        <v>1359</v>
      </c>
      <c r="B228" s="658" t="s">
        <v>304</v>
      </c>
      <c r="C228" s="708">
        <f>C229+C230</f>
        <v>0</v>
      </c>
      <c r="D228" s="635">
        <f>D229+D230</f>
        <v>0</v>
      </c>
      <c r="E228" s="709"/>
      <c r="F228" s="709"/>
    </row>
    <row r="229" spans="1:6" ht="51" hidden="1">
      <c r="A229" s="164" t="s">
        <v>151</v>
      </c>
      <c r="B229" s="165" t="s">
        <v>152</v>
      </c>
      <c r="C229" s="716"/>
      <c r="D229" s="654"/>
      <c r="E229" s="717"/>
      <c r="F229" s="717"/>
    </row>
    <row r="230" spans="1:6" ht="25.5" hidden="1">
      <c r="A230" s="164" t="s">
        <v>305</v>
      </c>
      <c r="B230" s="166" t="s">
        <v>153</v>
      </c>
      <c r="C230" s="716"/>
      <c r="D230" s="654"/>
      <c r="E230" s="717"/>
      <c r="F230" s="717"/>
    </row>
    <row r="231" spans="1:6" ht="18" customHeight="1">
      <c r="A231" s="659" t="s">
        <v>1360</v>
      </c>
      <c r="B231" s="660" t="s">
        <v>1361</v>
      </c>
      <c r="C231" s="708">
        <f>C232</f>
        <v>700000</v>
      </c>
      <c r="D231" s="635">
        <f>D232</f>
        <v>700000</v>
      </c>
      <c r="E231" s="709"/>
      <c r="F231" s="709"/>
    </row>
    <row r="232" spans="1:6" ht="27" customHeight="1">
      <c r="A232" s="661" t="s">
        <v>1362</v>
      </c>
      <c r="B232" s="614" t="s">
        <v>1086</v>
      </c>
      <c r="C232" s="716">
        <f>C233</f>
        <v>700000</v>
      </c>
      <c r="D232" s="654">
        <f>D233</f>
        <v>700000</v>
      </c>
      <c r="E232" s="717"/>
      <c r="F232" s="717"/>
    </row>
    <row r="233" spans="1:6" s="27" customFormat="1" ht="27.75" customHeight="1">
      <c r="A233" s="661" t="s">
        <v>1363</v>
      </c>
      <c r="B233" s="614" t="s">
        <v>1086</v>
      </c>
      <c r="C233" s="706">
        <v>700000</v>
      </c>
      <c r="D233" s="634">
        <v>700000</v>
      </c>
      <c r="E233" s="718"/>
      <c r="F233" s="718"/>
    </row>
    <row r="234" spans="1:9" ht="19.5" customHeight="1">
      <c r="A234" s="748" t="s">
        <v>306</v>
      </c>
      <c r="B234" s="749"/>
      <c r="C234" s="719">
        <f>C20+C150</f>
        <v>392322047</v>
      </c>
      <c r="D234" s="720">
        <f>D20+D150</f>
        <v>402362535</v>
      </c>
      <c r="E234" s="703"/>
      <c r="F234" s="703"/>
      <c r="G234" s="721"/>
      <c r="H234" s="721"/>
      <c r="I234" s="721"/>
    </row>
  </sheetData>
  <sheetProtection/>
  <mergeCells count="12">
    <mergeCell ref="B1:D1"/>
    <mergeCell ref="B2:D2"/>
    <mergeCell ref="B3:D3"/>
    <mergeCell ref="B4:D4"/>
    <mergeCell ref="A10:B10"/>
    <mergeCell ref="A14:B14"/>
    <mergeCell ref="A12:B12"/>
    <mergeCell ref="A13:B13"/>
    <mergeCell ref="A19:B19"/>
    <mergeCell ref="A234:B234"/>
    <mergeCell ref="B5:D5"/>
    <mergeCell ref="B6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1"/>
  <sheetViews>
    <sheetView zoomScalePageLayoutView="0" workbookViewId="0" topLeftCell="A1">
      <selection activeCell="B4" sqref="B4:F4"/>
    </sheetView>
  </sheetViews>
  <sheetFormatPr defaultColWidth="9.00390625" defaultRowHeight="12.75"/>
  <cols>
    <col min="1" max="1" width="64.875" style="206" customWidth="1"/>
    <col min="2" max="2" width="4.875" style="218" customWidth="1"/>
    <col min="3" max="3" width="5.00390625" style="218" customWidth="1"/>
    <col min="4" max="4" width="15.375" style="218" customWidth="1"/>
    <col min="5" max="5" width="7.125" style="347" customWidth="1"/>
    <col min="6" max="6" width="19.125" style="226" customWidth="1"/>
    <col min="7" max="16384" width="9.125" style="210" customWidth="1"/>
  </cols>
  <sheetData>
    <row r="1" spans="2:6" ht="12.75">
      <c r="B1" s="207" t="s">
        <v>77</v>
      </c>
      <c r="C1" s="207"/>
      <c r="D1" s="207"/>
      <c r="E1" s="208"/>
      <c r="F1" s="209"/>
    </row>
    <row r="2" spans="2:6" ht="15.75" customHeight="1">
      <c r="B2" s="211" t="s">
        <v>78</v>
      </c>
      <c r="C2" s="207"/>
      <c r="D2" s="207"/>
      <c r="E2" s="208"/>
      <c r="F2" s="212"/>
    </row>
    <row r="3" spans="2:6" ht="15.75">
      <c r="B3" s="213" t="s">
        <v>79</v>
      </c>
      <c r="C3" s="213"/>
      <c r="D3" s="213"/>
      <c r="E3" s="214"/>
      <c r="F3" s="212"/>
    </row>
    <row r="4" spans="1:6" ht="12.75">
      <c r="A4" s="215"/>
      <c r="B4" s="751" t="s">
        <v>1373</v>
      </c>
      <c r="C4" s="751"/>
      <c r="D4" s="751"/>
      <c r="E4" s="751"/>
      <c r="F4" s="751"/>
    </row>
    <row r="5" spans="1:6" ht="39" customHeight="1">
      <c r="A5" s="216"/>
      <c r="B5" s="762" t="s">
        <v>411</v>
      </c>
      <c r="C5" s="762"/>
      <c r="D5" s="762"/>
      <c r="E5" s="762"/>
      <c r="F5" s="762"/>
    </row>
    <row r="6" spans="1:6" ht="39" customHeight="1" hidden="1">
      <c r="A6" s="216"/>
      <c r="B6" s="752" t="s">
        <v>412</v>
      </c>
      <c r="C6" s="752"/>
      <c r="D6" s="752"/>
      <c r="E6" s="752"/>
      <c r="F6" s="752"/>
    </row>
    <row r="7" spans="1:6" ht="66" customHeight="1">
      <c r="A7" s="753" t="s">
        <v>413</v>
      </c>
      <c r="B7" s="753"/>
      <c r="C7" s="753"/>
      <c r="D7" s="753"/>
      <c r="E7" s="753"/>
      <c r="F7" s="753"/>
    </row>
    <row r="8" spans="5:6" ht="12.75" customHeight="1" thickBot="1">
      <c r="E8" s="219"/>
      <c r="F8" s="220" t="s">
        <v>414</v>
      </c>
    </row>
    <row r="9" spans="1:6" ht="33.75" customHeight="1">
      <c r="A9" s="754" t="s">
        <v>80</v>
      </c>
      <c r="B9" s="756" t="s">
        <v>81</v>
      </c>
      <c r="C9" s="756" t="s">
        <v>30</v>
      </c>
      <c r="D9" s="758" t="s">
        <v>31</v>
      </c>
      <c r="E9" s="758" t="s">
        <v>32</v>
      </c>
      <c r="F9" s="760" t="s">
        <v>287</v>
      </c>
    </row>
    <row r="10" spans="1:6" ht="3.75" customHeight="1" thickBot="1">
      <c r="A10" s="755"/>
      <c r="B10" s="757"/>
      <c r="C10" s="757"/>
      <c r="D10" s="759"/>
      <c r="E10" s="759"/>
      <c r="F10" s="761"/>
    </row>
    <row r="11" spans="1:6" s="225" customFormat="1" ht="12.75" customHeight="1">
      <c r="A11" s="221">
        <v>1</v>
      </c>
      <c r="B11" s="222" t="s">
        <v>82</v>
      </c>
      <c r="C11" s="222" t="s">
        <v>83</v>
      </c>
      <c r="D11" s="223" t="s">
        <v>84</v>
      </c>
      <c r="E11" s="223" t="s">
        <v>85</v>
      </c>
      <c r="F11" s="224">
        <v>6</v>
      </c>
    </row>
    <row r="12" spans="1:6" s="231" customFormat="1" ht="20.25">
      <c r="A12" s="227" t="s">
        <v>87</v>
      </c>
      <c r="B12" s="228"/>
      <c r="C12" s="228"/>
      <c r="D12" s="228"/>
      <c r="E12" s="229"/>
      <c r="F12" s="230">
        <f>F13+F160+F205+F239+F366+F413+F476+F486+F493+F405+F144</f>
        <v>393951023</v>
      </c>
    </row>
    <row r="13" spans="1:6" s="234" customFormat="1" ht="14.25">
      <c r="A13" s="233" t="s">
        <v>33</v>
      </c>
      <c r="B13" s="228" t="s">
        <v>34</v>
      </c>
      <c r="C13" s="228"/>
      <c r="D13" s="228"/>
      <c r="E13" s="229"/>
      <c r="F13" s="230">
        <f>F14+F19+F28+F78+F83+F71+F66</f>
        <v>32156068</v>
      </c>
    </row>
    <row r="14" spans="1:6" s="234" customFormat="1" ht="28.5" customHeight="1">
      <c r="A14" s="235" t="s">
        <v>313</v>
      </c>
      <c r="B14" s="228" t="s">
        <v>34</v>
      </c>
      <c r="C14" s="228" t="s">
        <v>262</v>
      </c>
      <c r="D14" s="228"/>
      <c r="E14" s="229"/>
      <c r="F14" s="230">
        <f>F16</f>
        <v>1448500</v>
      </c>
    </row>
    <row r="15" spans="1:6" s="234" customFormat="1" ht="19.5" customHeight="1">
      <c r="A15" s="236" t="s">
        <v>415</v>
      </c>
      <c r="B15" s="228" t="s">
        <v>34</v>
      </c>
      <c r="C15" s="228" t="s">
        <v>262</v>
      </c>
      <c r="D15" s="237" t="s">
        <v>416</v>
      </c>
      <c r="E15" s="229"/>
      <c r="F15" s="230">
        <f>F16</f>
        <v>1448500</v>
      </c>
    </row>
    <row r="16" spans="1:6" ht="17.25" customHeight="1">
      <c r="A16" s="238" t="s">
        <v>417</v>
      </c>
      <c r="B16" s="239" t="s">
        <v>34</v>
      </c>
      <c r="C16" s="239" t="s">
        <v>262</v>
      </c>
      <c r="D16" s="240" t="s">
        <v>418</v>
      </c>
      <c r="E16" s="241"/>
      <c r="F16" s="242">
        <f>F18</f>
        <v>1448500</v>
      </c>
    </row>
    <row r="17" spans="1:6" ht="30" customHeight="1">
      <c r="A17" s="243" t="s">
        <v>314</v>
      </c>
      <c r="B17" s="239" t="s">
        <v>34</v>
      </c>
      <c r="C17" s="239" t="s">
        <v>262</v>
      </c>
      <c r="D17" s="240" t="s">
        <v>419</v>
      </c>
      <c r="E17" s="241"/>
      <c r="F17" s="242">
        <f>F18</f>
        <v>1448500</v>
      </c>
    </row>
    <row r="18" spans="1:6" ht="41.25" customHeight="1">
      <c r="A18" s="244" t="s">
        <v>311</v>
      </c>
      <c r="B18" s="239" t="s">
        <v>34</v>
      </c>
      <c r="C18" s="239" t="s">
        <v>262</v>
      </c>
      <c r="D18" s="240" t="s">
        <v>419</v>
      </c>
      <c r="E18" s="245" t="s">
        <v>75</v>
      </c>
      <c r="F18" s="242">
        <f>1148500+300000</f>
        <v>1448500</v>
      </c>
    </row>
    <row r="19" spans="1:6" s="234" customFormat="1" ht="42" customHeight="1">
      <c r="A19" s="235" t="s">
        <v>88</v>
      </c>
      <c r="B19" s="228" t="s">
        <v>34</v>
      </c>
      <c r="C19" s="228" t="s">
        <v>315</v>
      </c>
      <c r="D19" s="228"/>
      <c r="E19" s="229"/>
      <c r="F19" s="230">
        <f>F20</f>
        <v>1588000</v>
      </c>
    </row>
    <row r="20" spans="1:6" s="234" customFormat="1" ht="29.25" customHeight="1">
      <c r="A20" s="236" t="s">
        <v>420</v>
      </c>
      <c r="B20" s="228" t="s">
        <v>34</v>
      </c>
      <c r="C20" s="228" t="s">
        <v>315</v>
      </c>
      <c r="D20" s="237" t="s">
        <v>421</v>
      </c>
      <c r="E20" s="229"/>
      <c r="F20" s="230">
        <f>F21+F24</f>
        <v>1588000</v>
      </c>
    </row>
    <row r="21" spans="1:6" s="234" customFormat="1" ht="18.75" customHeight="1">
      <c r="A21" s="233" t="s">
        <v>422</v>
      </c>
      <c r="B21" s="228" t="s">
        <v>34</v>
      </c>
      <c r="C21" s="228" t="s">
        <v>315</v>
      </c>
      <c r="D21" s="237" t="s">
        <v>423</v>
      </c>
      <c r="E21" s="229"/>
      <c r="F21" s="230">
        <f>F22</f>
        <v>839000</v>
      </c>
    </row>
    <row r="22" spans="1:6" ht="26.25">
      <c r="A22" s="243" t="s">
        <v>314</v>
      </c>
      <c r="B22" s="239" t="s">
        <v>34</v>
      </c>
      <c r="C22" s="239" t="s">
        <v>315</v>
      </c>
      <c r="D22" s="240" t="s">
        <v>424</v>
      </c>
      <c r="E22" s="245"/>
      <c r="F22" s="242">
        <f>F23</f>
        <v>839000</v>
      </c>
    </row>
    <row r="23" spans="1:6" ht="44.25" customHeight="1">
      <c r="A23" s="244" t="s">
        <v>311</v>
      </c>
      <c r="B23" s="239" t="s">
        <v>34</v>
      </c>
      <c r="C23" s="239" t="s">
        <v>315</v>
      </c>
      <c r="D23" s="240" t="s">
        <v>424</v>
      </c>
      <c r="E23" s="245" t="s">
        <v>75</v>
      </c>
      <c r="F23" s="242">
        <f>644000+195000</f>
        <v>839000</v>
      </c>
    </row>
    <row r="24" spans="1:6" s="234" customFormat="1" ht="18" customHeight="1">
      <c r="A24" s="233" t="s">
        <v>425</v>
      </c>
      <c r="B24" s="228" t="s">
        <v>34</v>
      </c>
      <c r="C24" s="228" t="s">
        <v>315</v>
      </c>
      <c r="D24" s="237" t="s">
        <v>426</v>
      </c>
      <c r="E24" s="246"/>
      <c r="F24" s="230">
        <f>F25</f>
        <v>749000</v>
      </c>
    </row>
    <row r="25" spans="1:6" ht="27.75" customHeight="1">
      <c r="A25" s="243" t="s">
        <v>314</v>
      </c>
      <c r="B25" s="239" t="s">
        <v>34</v>
      </c>
      <c r="C25" s="239" t="s">
        <v>315</v>
      </c>
      <c r="D25" s="240" t="s">
        <v>427</v>
      </c>
      <c r="E25" s="245"/>
      <c r="F25" s="242">
        <f>F26+F27</f>
        <v>749000</v>
      </c>
    </row>
    <row r="26" spans="1:6" ht="42" customHeight="1">
      <c r="A26" s="244" t="s">
        <v>311</v>
      </c>
      <c r="B26" s="239" t="s">
        <v>34</v>
      </c>
      <c r="C26" s="239" t="s">
        <v>315</v>
      </c>
      <c r="D26" s="240" t="s">
        <v>427</v>
      </c>
      <c r="E26" s="245" t="s">
        <v>75</v>
      </c>
      <c r="F26" s="242">
        <f>560000+167000</f>
        <v>727000</v>
      </c>
    </row>
    <row r="27" spans="1:6" ht="15">
      <c r="A27" s="247" t="s">
        <v>76</v>
      </c>
      <c r="B27" s="239" t="s">
        <v>34</v>
      </c>
      <c r="C27" s="239" t="s">
        <v>315</v>
      </c>
      <c r="D27" s="240" t="s">
        <v>427</v>
      </c>
      <c r="E27" s="245" t="s">
        <v>73</v>
      </c>
      <c r="F27" s="242">
        <f>2000+20000</f>
        <v>22000</v>
      </c>
    </row>
    <row r="28" spans="1:6" s="234" customFormat="1" ht="42" customHeight="1">
      <c r="A28" s="235" t="s">
        <v>89</v>
      </c>
      <c r="B28" s="228" t="s">
        <v>316</v>
      </c>
      <c r="C28" s="228" t="s">
        <v>74</v>
      </c>
      <c r="D28" s="228"/>
      <c r="E28" s="229"/>
      <c r="F28" s="230">
        <f>F29+F46+F61+F55+F40</f>
        <v>19322414</v>
      </c>
    </row>
    <row r="29" spans="1:6" s="234" customFormat="1" ht="46.5" customHeight="1">
      <c r="A29" s="233" t="s">
        <v>428</v>
      </c>
      <c r="B29" s="228" t="s">
        <v>316</v>
      </c>
      <c r="C29" s="228" t="s">
        <v>74</v>
      </c>
      <c r="D29" s="237" t="s">
        <v>429</v>
      </c>
      <c r="E29" s="246"/>
      <c r="F29" s="230">
        <f>F35+F30</f>
        <v>2370000</v>
      </c>
    </row>
    <row r="30" spans="1:6" s="253" customFormat="1" ht="57.75" customHeight="1">
      <c r="A30" s="248" t="s">
        <v>430</v>
      </c>
      <c r="B30" s="249" t="s">
        <v>34</v>
      </c>
      <c r="C30" s="249" t="s">
        <v>74</v>
      </c>
      <c r="D30" s="250" t="s">
        <v>431</v>
      </c>
      <c r="E30" s="251"/>
      <c r="F30" s="252">
        <f>F32</f>
        <v>711000</v>
      </c>
    </row>
    <row r="31" spans="1:6" s="234" customFormat="1" ht="42" customHeight="1">
      <c r="A31" s="254" t="s">
        <v>432</v>
      </c>
      <c r="B31" s="228" t="s">
        <v>34</v>
      </c>
      <c r="C31" s="228" t="s">
        <v>74</v>
      </c>
      <c r="D31" s="237" t="s">
        <v>433</v>
      </c>
      <c r="E31" s="246"/>
      <c r="F31" s="230">
        <f>F32</f>
        <v>711000</v>
      </c>
    </row>
    <row r="32" spans="1:6" ht="42.75" customHeight="1">
      <c r="A32" s="255" t="s">
        <v>319</v>
      </c>
      <c r="B32" s="239" t="s">
        <v>34</v>
      </c>
      <c r="C32" s="239" t="s">
        <v>74</v>
      </c>
      <c r="D32" s="240" t="s">
        <v>434</v>
      </c>
      <c r="E32" s="245"/>
      <c r="F32" s="242">
        <f>F33+F34</f>
        <v>711000</v>
      </c>
    </row>
    <row r="33" spans="1:6" s="234" customFormat="1" ht="38.25" customHeight="1">
      <c r="A33" s="244" t="s">
        <v>311</v>
      </c>
      <c r="B33" s="239" t="s">
        <v>34</v>
      </c>
      <c r="C33" s="239" t="s">
        <v>74</v>
      </c>
      <c r="D33" s="240" t="s">
        <v>434</v>
      </c>
      <c r="E33" s="245" t="s">
        <v>75</v>
      </c>
      <c r="F33" s="242">
        <f>546000+165000</f>
        <v>711000</v>
      </c>
    </row>
    <row r="34" spans="1:6" s="234" customFormat="1" ht="26.25" hidden="1">
      <c r="A34" s="244" t="s">
        <v>435</v>
      </c>
      <c r="B34" s="239" t="s">
        <v>34</v>
      </c>
      <c r="C34" s="239" t="s">
        <v>74</v>
      </c>
      <c r="D34" s="240" t="s">
        <v>434</v>
      </c>
      <c r="E34" s="245" t="s">
        <v>261</v>
      </c>
      <c r="F34" s="230"/>
    </row>
    <row r="35" spans="1:6" s="253" customFormat="1" ht="52.5" customHeight="1">
      <c r="A35" s="256" t="s">
        <v>436</v>
      </c>
      <c r="B35" s="249" t="s">
        <v>34</v>
      </c>
      <c r="C35" s="249" t="s">
        <v>74</v>
      </c>
      <c r="D35" s="250" t="s">
        <v>437</v>
      </c>
      <c r="E35" s="257"/>
      <c r="F35" s="252">
        <f>F36</f>
        <v>1659000</v>
      </c>
    </row>
    <row r="36" spans="1:6" s="234" customFormat="1" ht="29.25" customHeight="1">
      <c r="A36" s="258" t="s">
        <v>438</v>
      </c>
      <c r="B36" s="228" t="s">
        <v>34</v>
      </c>
      <c r="C36" s="228" t="s">
        <v>74</v>
      </c>
      <c r="D36" s="237" t="s">
        <v>439</v>
      </c>
      <c r="E36" s="229"/>
      <c r="F36" s="230">
        <f>F37</f>
        <v>1659000</v>
      </c>
    </row>
    <row r="37" spans="1:6" ht="30" customHeight="1">
      <c r="A37" s="243" t="s">
        <v>318</v>
      </c>
      <c r="B37" s="239" t="s">
        <v>34</v>
      </c>
      <c r="C37" s="239" t="s">
        <v>74</v>
      </c>
      <c r="D37" s="240" t="s">
        <v>440</v>
      </c>
      <c r="E37" s="241"/>
      <c r="F37" s="242">
        <f>F38+F39</f>
        <v>1659000</v>
      </c>
    </row>
    <row r="38" spans="1:6" ht="43.5" customHeight="1">
      <c r="A38" s="244" t="s">
        <v>311</v>
      </c>
      <c r="B38" s="239" t="s">
        <v>34</v>
      </c>
      <c r="C38" s="239" t="s">
        <v>74</v>
      </c>
      <c r="D38" s="240" t="s">
        <v>440</v>
      </c>
      <c r="E38" s="245" t="s">
        <v>75</v>
      </c>
      <c r="F38" s="242">
        <f>1274000+385000</f>
        <v>1659000</v>
      </c>
    </row>
    <row r="39" spans="1:6" ht="26.25" customHeight="1" hidden="1">
      <c r="A39" s="244" t="s">
        <v>435</v>
      </c>
      <c r="B39" s="239" t="s">
        <v>34</v>
      </c>
      <c r="C39" s="239" t="s">
        <v>74</v>
      </c>
      <c r="D39" s="240" t="s">
        <v>440</v>
      </c>
      <c r="E39" s="245" t="s">
        <v>261</v>
      </c>
      <c r="F39" s="242"/>
    </row>
    <row r="40" spans="1:6" s="234" customFormat="1" ht="42.75" customHeight="1">
      <c r="A40" s="227" t="s">
        <v>320</v>
      </c>
      <c r="B40" s="228" t="s">
        <v>34</v>
      </c>
      <c r="C40" s="228" t="s">
        <v>74</v>
      </c>
      <c r="D40" s="237" t="s">
        <v>441</v>
      </c>
      <c r="E40" s="229"/>
      <c r="F40" s="230">
        <f>F41</f>
        <v>331614</v>
      </c>
    </row>
    <row r="41" spans="1:6" s="253" customFormat="1" ht="66.75" customHeight="1">
      <c r="A41" s="259" t="s">
        <v>442</v>
      </c>
      <c r="B41" s="249" t="s">
        <v>34</v>
      </c>
      <c r="C41" s="249" t="s">
        <v>74</v>
      </c>
      <c r="D41" s="250" t="s">
        <v>443</v>
      </c>
      <c r="E41" s="257"/>
      <c r="F41" s="252">
        <f>F43</f>
        <v>331614</v>
      </c>
    </row>
    <row r="42" spans="1:6" s="234" customFormat="1" ht="31.5" customHeight="1">
      <c r="A42" s="260" t="s">
        <v>444</v>
      </c>
      <c r="B42" s="228" t="s">
        <v>34</v>
      </c>
      <c r="C42" s="228" t="s">
        <v>74</v>
      </c>
      <c r="D42" s="237" t="s">
        <v>445</v>
      </c>
      <c r="E42" s="229"/>
      <c r="F42" s="230">
        <f>F43</f>
        <v>331614</v>
      </c>
    </row>
    <row r="43" spans="1:6" ht="26.25">
      <c r="A43" s="255" t="s">
        <v>321</v>
      </c>
      <c r="B43" s="239" t="s">
        <v>34</v>
      </c>
      <c r="C43" s="239" t="s">
        <v>74</v>
      </c>
      <c r="D43" s="240" t="s">
        <v>446</v>
      </c>
      <c r="E43" s="241"/>
      <c r="F43" s="242">
        <f>F44+F45</f>
        <v>331614</v>
      </c>
    </row>
    <row r="44" spans="1:6" ht="44.25" customHeight="1">
      <c r="A44" s="244" t="s">
        <v>311</v>
      </c>
      <c r="B44" s="239" t="s">
        <v>34</v>
      </c>
      <c r="C44" s="239" t="s">
        <v>74</v>
      </c>
      <c r="D44" s="240" t="s">
        <v>446</v>
      </c>
      <c r="E44" s="245" t="s">
        <v>75</v>
      </c>
      <c r="F44" s="242">
        <f>195100+58900</f>
        <v>254000</v>
      </c>
    </row>
    <row r="45" spans="1:6" ht="29.25" customHeight="1">
      <c r="A45" s="244" t="s">
        <v>435</v>
      </c>
      <c r="B45" s="239" t="s">
        <v>34</v>
      </c>
      <c r="C45" s="239" t="s">
        <v>74</v>
      </c>
      <c r="D45" s="240" t="s">
        <v>446</v>
      </c>
      <c r="E45" s="245" t="s">
        <v>261</v>
      </c>
      <c r="F45" s="242">
        <f>16560+36054+25000</f>
        <v>77614</v>
      </c>
    </row>
    <row r="46" spans="1:6" s="234" customFormat="1" ht="58.5" customHeight="1">
      <c r="A46" s="233" t="s">
        <v>447</v>
      </c>
      <c r="B46" s="228" t="s">
        <v>34</v>
      </c>
      <c r="C46" s="228" t="s">
        <v>74</v>
      </c>
      <c r="D46" s="237" t="s">
        <v>448</v>
      </c>
      <c r="E46" s="246"/>
      <c r="F46" s="230">
        <f>F47</f>
        <v>474000</v>
      </c>
    </row>
    <row r="47" spans="1:6" s="253" customFormat="1" ht="75.75" customHeight="1">
      <c r="A47" s="261" t="s">
        <v>449</v>
      </c>
      <c r="B47" s="249" t="s">
        <v>34</v>
      </c>
      <c r="C47" s="249" t="s">
        <v>74</v>
      </c>
      <c r="D47" s="250" t="s">
        <v>450</v>
      </c>
      <c r="E47" s="251"/>
      <c r="F47" s="252">
        <f>F49+F52</f>
        <v>474000</v>
      </c>
    </row>
    <row r="48" spans="1:6" s="234" customFormat="1" ht="57" customHeight="1">
      <c r="A48" s="258" t="s">
        <v>451</v>
      </c>
      <c r="B48" s="228" t="s">
        <v>34</v>
      </c>
      <c r="C48" s="228" t="s">
        <v>74</v>
      </c>
      <c r="D48" s="237" t="s">
        <v>452</v>
      </c>
      <c r="E48" s="246"/>
      <c r="F48" s="230">
        <f>F49+F52</f>
        <v>474000</v>
      </c>
    </row>
    <row r="49" spans="1:6" ht="30.75" customHeight="1">
      <c r="A49" s="255" t="s">
        <v>322</v>
      </c>
      <c r="B49" s="239" t="s">
        <v>34</v>
      </c>
      <c r="C49" s="239" t="s">
        <v>74</v>
      </c>
      <c r="D49" s="239" t="s">
        <v>453</v>
      </c>
      <c r="E49" s="241"/>
      <c r="F49" s="242">
        <f>F50+F51</f>
        <v>237000</v>
      </c>
    </row>
    <row r="50" spans="1:6" ht="41.25" customHeight="1">
      <c r="A50" s="244" t="s">
        <v>311</v>
      </c>
      <c r="B50" s="239" t="s">
        <v>34</v>
      </c>
      <c r="C50" s="239" t="s">
        <v>74</v>
      </c>
      <c r="D50" s="239" t="s">
        <v>453</v>
      </c>
      <c r="E50" s="245" t="s">
        <v>75</v>
      </c>
      <c r="F50" s="242">
        <f>182000+55000</f>
        <v>237000</v>
      </c>
    </row>
    <row r="51" spans="1:6" ht="26.25" hidden="1">
      <c r="A51" s="244" t="s">
        <v>435</v>
      </c>
      <c r="B51" s="239" t="s">
        <v>34</v>
      </c>
      <c r="C51" s="239" t="s">
        <v>74</v>
      </c>
      <c r="D51" s="239" t="s">
        <v>453</v>
      </c>
      <c r="E51" s="245" t="s">
        <v>261</v>
      </c>
      <c r="F51" s="242"/>
    </row>
    <row r="52" spans="1:6" ht="29.25" customHeight="1">
      <c r="A52" s="255" t="s">
        <v>326</v>
      </c>
      <c r="B52" s="239" t="s">
        <v>34</v>
      </c>
      <c r="C52" s="239" t="s">
        <v>74</v>
      </c>
      <c r="D52" s="239" t="s">
        <v>454</v>
      </c>
      <c r="E52" s="241"/>
      <c r="F52" s="242">
        <f>F53+F54</f>
        <v>237000</v>
      </c>
    </row>
    <row r="53" spans="1:6" ht="40.5" customHeight="1">
      <c r="A53" s="244" t="s">
        <v>311</v>
      </c>
      <c r="B53" s="239" t="s">
        <v>34</v>
      </c>
      <c r="C53" s="239" t="s">
        <v>74</v>
      </c>
      <c r="D53" s="239" t="s">
        <v>454</v>
      </c>
      <c r="E53" s="245" t="s">
        <v>75</v>
      </c>
      <c r="F53" s="242">
        <f>182000+55000</f>
        <v>237000</v>
      </c>
    </row>
    <row r="54" spans="1:6" ht="26.25" customHeight="1" hidden="1">
      <c r="A54" s="244" t="s">
        <v>435</v>
      </c>
      <c r="B54" s="239" t="s">
        <v>34</v>
      </c>
      <c r="C54" s="239" t="s">
        <v>74</v>
      </c>
      <c r="D54" s="239" t="s">
        <v>454</v>
      </c>
      <c r="E54" s="245" t="s">
        <v>261</v>
      </c>
      <c r="F54" s="242"/>
    </row>
    <row r="55" spans="1:6" s="234" customFormat="1" ht="21" customHeight="1">
      <c r="A55" s="236" t="s">
        <v>455</v>
      </c>
      <c r="B55" s="228" t="s">
        <v>34</v>
      </c>
      <c r="C55" s="228" t="s">
        <v>74</v>
      </c>
      <c r="D55" s="228" t="s">
        <v>456</v>
      </c>
      <c r="E55" s="229"/>
      <c r="F55" s="230">
        <f>F56</f>
        <v>15909800</v>
      </c>
    </row>
    <row r="56" spans="1:6" ht="18" customHeight="1">
      <c r="A56" s="243" t="s">
        <v>457</v>
      </c>
      <c r="B56" s="239" t="s">
        <v>34</v>
      </c>
      <c r="C56" s="239" t="s">
        <v>74</v>
      </c>
      <c r="D56" s="239" t="s">
        <v>458</v>
      </c>
      <c r="E56" s="241"/>
      <c r="F56" s="242">
        <f>F57</f>
        <v>15909800</v>
      </c>
    </row>
    <row r="57" spans="1:6" ht="26.25">
      <c r="A57" s="243" t="s">
        <v>314</v>
      </c>
      <c r="B57" s="239" t="s">
        <v>34</v>
      </c>
      <c r="C57" s="239" t="s">
        <v>74</v>
      </c>
      <c r="D57" s="239" t="s">
        <v>459</v>
      </c>
      <c r="E57" s="241"/>
      <c r="F57" s="242">
        <f>F58+F59+F60</f>
        <v>15909800</v>
      </c>
    </row>
    <row r="58" spans="1:6" ht="43.5" customHeight="1">
      <c r="A58" s="244" t="s">
        <v>311</v>
      </c>
      <c r="B58" s="239" t="s">
        <v>34</v>
      </c>
      <c r="C58" s="239" t="s">
        <v>74</v>
      </c>
      <c r="D58" s="239" t="s">
        <v>459</v>
      </c>
      <c r="E58" s="245" t="s">
        <v>75</v>
      </c>
      <c r="F58" s="242">
        <f>10754400+3246700+2000</f>
        <v>14003100</v>
      </c>
    </row>
    <row r="59" spans="1:6" ht="27.75" customHeight="1">
      <c r="A59" s="244" t="s">
        <v>435</v>
      </c>
      <c r="B59" s="239" t="s">
        <v>34</v>
      </c>
      <c r="C59" s="239" t="s">
        <v>74</v>
      </c>
      <c r="D59" s="239" t="s">
        <v>459</v>
      </c>
      <c r="E59" s="245" t="s">
        <v>261</v>
      </c>
      <c r="F59" s="262">
        <f>330000+7000+967400+200000+25000</f>
        <v>1529400</v>
      </c>
    </row>
    <row r="60" spans="1:6" ht="21.75" customHeight="1">
      <c r="A60" s="247" t="s">
        <v>76</v>
      </c>
      <c r="B60" s="239" t="s">
        <v>34</v>
      </c>
      <c r="C60" s="239" t="s">
        <v>74</v>
      </c>
      <c r="D60" s="239" t="s">
        <v>459</v>
      </c>
      <c r="E60" s="245" t="s">
        <v>73</v>
      </c>
      <c r="F60" s="242">
        <f>151300+6000+50000+170000</f>
        <v>377300</v>
      </c>
    </row>
    <row r="61" spans="1:6" s="234" customFormat="1" ht="17.25" customHeight="1">
      <c r="A61" s="233" t="s">
        <v>323</v>
      </c>
      <c r="B61" s="228" t="s">
        <v>34</v>
      </c>
      <c r="C61" s="228" t="s">
        <v>74</v>
      </c>
      <c r="D61" s="228" t="s">
        <v>460</v>
      </c>
      <c r="E61" s="229"/>
      <c r="F61" s="230">
        <f>F62</f>
        <v>237000</v>
      </c>
    </row>
    <row r="62" spans="1:6" ht="27.75" customHeight="1">
      <c r="A62" s="263" t="s">
        <v>461</v>
      </c>
      <c r="B62" s="239" t="s">
        <v>34</v>
      </c>
      <c r="C62" s="239" t="s">
        <v>74</v>
      </c>
      <c r="D62" s="239" t="s">
        <v>462</v>
      </c>
      <c r="E62" s="241"/>
      <c r="F62" s="242">
        <f>F63</f>
        <v>237000</v>
      </c>
    </row>
    <row r="63" spans="1:6" ht="27" customHeight="1">
      <c r="A63" s="243" t="s">
        <v>325</v>
      </c>
      <c r="B63" s="239" t="s">
        <v>34</v>
      </c>
      <c r="C63" s="239" t="s">
        <v>74</v>
      </c>
      <c r="D63" s="239" t="s">
        <v>463</v>
      </c>
      <c r="E63" s="241"/>
      <c r="F63" s="242">
        <f>F64+F65</f>
        <v>237000</v>
      </c>
    </row>
    <row r="64" spans="1:6" ht="48.75" customHeight="1">
      <c r="A64" s="244" t="s">
        <v>311</v>
      </c>
      <c r="B64" s="239" t="s">
        <v>34</v>
      </c>
      <c r="C64" s="239" t="s">
        <v>74</v>
      </c>
      <c r="D64" s="239" t="s">
        <v>463</v>
      </c>
      <c r="E64" s="245" t="s">
        <v>75</v>
      </c>
      <c r="F64" s="242">
        <f>182000+55000</f>
        <v>237000</v>
      </c>
    </row>
    <row r="65" spans="1:6" ht="14.25" customHeight="1" hidden="1">
      <c r="A65" s="244" t="s">
        <v>310</v>
      </c>
      <c r="B65" s="239" t="s">
        <v>34</v>
      </c>
      <c r="C65" s="239" t="s">
        <v>74</v>
      </c>
      <c r="D65" s="239" t="s">
        <v>464</v>
      </c>
      <c r="E65" s="245" t="s">
        <v>261</v>
      </c>
      <c r="F65" s="242"/>
    </row>
    <row r="66" spans="1:6" ht="15" hidden="1">
      <c r="A66" s="264" t="s">
        <v>93</v>
      </c>
      <c r="B66" s="228" t="s">
        <v>34</v>
      </c>
      <c r="C66" s="228" t="s">
        <v>94</v>
      </c>
      <c r="D66" s="239"/>
      <c r="E66" s="245"/>
      <c r="F66" s="242">
        <f>F67</f>
        <v>0</v>
      </c>
    </row>
    <row r="67" spans="1:6" ht="15" hidden="1">
      <c r="A67" s="233" t="s">
        <v>323</v>
      </c>
      <c r="B67" s="228" t="s">
        <v>34</v>
      </c>
      <c r="C67" s="228" t="s">
        <v>94</v>
      </c>
      <c r="D67" s="228" t="s">
        <v>460</v>
      </c>
      <c r="E67" s="245"/>
      <c r="F67" s="242">
        <f>F68</f>
        <v>0</v>
      </c>
    </row>
    <row r="68" spans="1:6" ht="15" hidden="1">
      <c r="A68" s="238" t="s">
        <v>324</v>
      </c>
      <c r="B68" s="239" t="s">
        <v>34</v>
      </c>
      <c r="C68" s="239" t="s">
        <v>94</v>
      </c>
      <c r="D68" s="239" t="s">
        <v>465</v>
      </c>
      <c r="E68" s="245"/>
      <c r="F68" s="242">
        <f>F69</f>
        <v>0</v>
      </c>
    </row>
    <row r="69" spans="1:6" ht="39" hidden="1">
      <c r="A69" s="265" t="s">
        <v>327</v>
      </c>
      <c r="B69" s="239" t="s">
        <v>34</v>
      </c>
      <c r="C69" s="239" t="s">
        <v>94</v>
      </c>
      <c r="D69" s="239" t="s">
        <v>466</v>
      </c>
      <c r="E69" s="245"/>
      <c r="F69" s="242">
        <f>F70</f>
        <v>0</v>
      </c>
    </row>
    <row r="70" spans="1:6" ht="15" hidden="1">
      <c r="A70" s="244" t="s">
        <v>310</v>
      </c>
      <c r="B70" s="239" t="s">
        <v>34</v>
      </c>
      <c r="C70" s="239" t="s">
        <v>94</v>
      </c>
      <c r="D70" s="239" t="s">
        <v>466</v>
      </c>
      <c r="E70" s="245" t="s">
        <v>261</v>
      </c>
      <c r="F70" s="242"/>
    </row>
    <row r="71" spans="1:6" s="234" customFormat="1" ht="35.25" customHeight="1">
      <c r="A71" s="233" t="s">
        <v>467</v>
      </c>
      <c r="B71" s="228" t="s">
        <v>34</v>
      </c>
      <c r="C71" s="228" t="s">
        <v>468</v>
      </c>
      <c r="D71" s="228"/>
      <c r="E71" s="229"/>
      <c r="F71" s="230">
        <f>F72</f>
        <v>454000</v>
      </c>
    </row>
    <row r="72" spans="1:6" s="234" customFormat="1" ht="25.5">
      <c r="A72" s="266" t="s">
        <v>469</v>
      </c>
      <c r="B72" s="228" t="s">
        <v>34</v>
      </c>
      <c r="C72" s="228" t="s">
        <v>468</v>
      </c>
      <c r="D72" s="267" t="s">
        <v>470</v>
      </c>
      <c r="E72" s="246"/>
      <c r="F72" s="230">
        <f>F73</f>
        <v>454000</v>
      </c>
    </row>
    <row r="73" spans="1:6" ht="18.75" customHeight="1">
      <c r="A73" s="268" t="s">
        <v>471</v>
      </c>
      <c r="B73" s="239" t="s">
        <v>34</v>
      </c>
      <c r="C73" s="239" t="s">
        <v>468</v>
      </c>
      <c r="D73" s="269" t="s">
        <v>472</v>
      </c>
      <c r="E73" s="245"/>
      <c r="F73" s="242">
        <f>F74</f>
        <v>454000</v>
      </c>
    </row>
    <row r="74" spans="1:6" ht="26.25">
      <c r="A74" s="243" t="s">
        <v>314</v>
      </c>
      <c r="B74" s="239" t="s">
        <v>34</v>
      </c>
      <c r="C74" s="239" t="s">
        <v>468</v>
      </c>
      <c r="D74" s="269" t="s">
        <v>473</v>
      </c>
      <c r="E74" s="241"/>
      <c r="F74" s="242">
        <f>F75+F76+F77</f>
        <v>454000</v>
      </c>
    </row>
    <row r="75" spans="1:6" ht="42.75" customHeight="1">
      <c r="A75" s="244" t="s">
        <v>311</v>
      </c>
      <c r="B75" s="239" t="s">
        <v>34</v>
      </c>
      <c r="C75" s="239" t="s">
        <v>468</v>
      </c>
      <c r="D75" s="269" t="s">
        <v>473</v>
      </c>
      <c r="E75" s="245" t="s">
        <v>75</v>
      </c>
      <c r="F75" s="242">
        <f>340000+102000</f>
        <v>442000</v>
      </c>
    </row>
    <row r="76" spans="1:6" ht="15" hidden="1">
      <c r="A76" s="244" t="s">
        <v>310</v>
      </c>
      <c r="B76" s="239" t="s">
        <v>34</v>
      </c>
      <c r="C76" s="239" t="s">
        <v>468</v>
      </c>
      <c r="D76" s="269" t="s">
        <v>473</v>
      </c>
      <c r="E76" s="245" t="s">
        <v>261</v>
      </c>
      <c r="F76" s="242"/>
    </row>
    <row r="77" spans="1:6" ht="15">
      <c r="A77" s="247" t="s">
        <v>76</v>
      </c>
      <c r="B77" s="239" t="s">
        <v>34</v>
      </c>
      <c r="C77" s="239" t="s">
        <v>468</v>
      </c>
      <c r="D77" s="269" t="s">
        <v>473</v>
      </c>
      <c r="E77" s="245" t="s">
        <v>73</v>
      </c>
      <c r="F77" s="242">
        <f>2000+10000</f>
        <v>12000</v>
      </c>
    </row>
    <row r="78" spans="1:6" s="234" customFormat="1" ht="18" customHeight="1">
      <c r="A78" s="233" t="s">
        <v>95</v>
      </c>
      <c r="B78" s="228" t="s">
        <v>34</v>
      </c>
      <c r="C78" s="228" t="s">
        <v>229</v>
      </c>
      <c r="D78" s="228"/>
      <c r="E78" s="229"/>
      <c r="F78" s="230">
        <f>F80</f>
        <v>50000</v>
      </c>
    </row>
    <row r="79" spans="1:6" s="234" customFormat="1" ht="15.75" customHeight="1">
      <c r="A79" s="236" t="s">
        <v>474</v>
      </c>
      <c r="B79" s="228" t="s">
        <v>34</v>
      </c>
      <c r="C79" s="228" t="s">
        <v>229</v>
      </c>
      <c r="D79" s="237" t="s">
        <v>475</v>
      </c>
      <c r="E79" s="270" t="s">
        <v>309</v>
      </c>
      <c r="F79" s="230">
        <f>F80</f>
        <v>50000</v>
      </c>
    </row>
    <row r="80" spans="1:6" ht="16.5" customHeight="1">
      <c r="A80" s="244" t="s">
        <v>95</v>
      </c>
      <c r="B80" s="239" t="s">
        <v>34</v>
      </c>
      <c r="C80" s="239" t="s">
        <v>229</v>
      </c>
      <c r="D80" s="240" t="s">
        <v>476</v>
      </c>
      <c r="E80" s="271" t="s">
        <v>309</v>
      </c>
      <c r="F80" s="242">
        <f>F81</f>
        <v>50000</v>
      </c>
    </row>
    <row r="81" spans="1:6" ht="15.75" customHeight="1">
      <c r="A81" s="243" t="s">
        <v>328</v>
      </c>
      <c r="B81" s="239" t="s">
        <v>34</v>
      </c>
      <c r="C81" s="239" t="s">
        <v>229</v>
      </c>
      <c r="D81" s="240" t="s">
        <v>477</v>
      </c>
      <c r="E81" s="271" t="s">
        <v>309</v>
      </c>
      <c r="F81" s="242">
        <f>F82</f>
        <v>50000</v>
      </c>
    </row>
    <row r="82" spans="1:6" ht="15">
      <c r="A82" s="244" t="s">
        <v>76</v>
      </c>
      <c r="B82" s="239" t="s">
        <v>34</v>
      </c>
      <c r="C82" s="239" t="s">
        <v>229</v>
      </c>
      <c r="D82" s="240" t="s">
        <v>477</v>
      </c>
      <c r="E82" s="271" t="s">
        <v>73</v>
      </c>
      <c r="F82" s="242">
        <v>50000</v>
      </c>
    </row>
    <row r="83" spans="1:6" s="234" customFormat="1" ht="14.25">
      <c r="A83" s="233" t="s">
        <v>252</v>
      </c>
      <c r="B83" s="228" t="s">
        <v>34</v>
      </c>
      <c r="C83" s="228" t="s">
        <v>266</v>
      </c>
      <c r="D83" s="228"/>
      <c r="E83" s="229"/>
      <c r="F83" s="230">
        <f>F84+F100+F119+F125+F130+F140+F105+F110</f>
        <v>9293154</v>
      </c>
    </row>
    <row r="84" spans="1:6" s="234" customFormat="1" ht="38.25">
      <c r="A84" s="233" t="s">
        <v>329</v>
      </c>
      <c r="B84" s="228" t="s">
        <v>34</v>
      </c>
      <c r="C84" s="228" t="s">
        <v>266</v>
      </c>
      <c r="D84" s="228" t="s">
        <v>429</v>
      </c>
      <c r="E84" s="229"/>
      <c r="F84" s="230">
        <f>F94+F88+F85</f>
        <v>205400</v>
      </c>
    </row>
    <row r="85" spans="1:6" s="234" customFormat="1" ht="51">
      <c r="A85" s="272" t="s">
        <v>317</v>
      </c>
      <c r="B85" s="228" t="s">
        <v>34</v>
      </c>
      <c r="C85" s="228" t="s">
        <v>266</v>
      </c>
      <c r="D85" s="228" t="s">
        <v>478</v>
      </c>
      <c r="E85" s="229"/>
      <c r="F85" s="230">
        <f>F86</f>
        <v>30000</v>
      </c>
    </row>
    <row r="86" spans="1:6" s="234" customFormat="1" ht="39" customHeight="1">
      <c r="A86" s="273" t="s">
        <v>479</v>
      </c>
      <c r="B86" s="228" t="s">
        <v>34</v>
      </c>
      <c r="C86" s="228" t="s">
        <v>266</v>
      </c>
      <c r="D86" s="228" t="s">
        <v>480</v>
      </c>
      <c r="E86" s="229"/>
      <c r="F86" s="230">
        <f>F87</f>
        <v>30000</v>
      </c>
    </row>
    <row r="87" spans="1:6" s="234" customFormat="1" ht="25.5">
      <c r="A87" s="274" t="s">
        <v>481</v>
      </c>
      <c r="B87" s="239" t="s">
        <v>34</v>
      </c>
      <c r="C87" s="239" t="s">
        <v>266</v>
      </c>
      <c r="D87" s="275" t="s">
        <v>482</v>
      </c>
      <c r="E87" s="229"/>
      <c r="F87" s="242">
        <v>30000</v>
      </c>
    </row>
    <row r="88" spans="1:6" s="277" customFormat="1" ht="64.5">
      <c r="A88" s="248" t="s">
        <v>430</v>
      </c>
      <c r="B88" s="249" t="s">
        <v>34</v>
      </c>
      <c r="C88" s="249" t="s">
        <v>266</v>
      </c>
      <c r="D88" s="249" t="s">
        <v>431</v>
      </c>
      <c r="E88" s="276"/>
      <c r="F88" s="252">
        <f>F89+F92</f>
        <v>60000</v>
      </c>
    </row>
    <row r="89" spans="1:6" s="234" customFormat="1" ht="45" customHeight="1" hidden="1">
      <c r="A89" s="254" t="s">
        <v>432</v>
      </c>
      <c r="B89" s="239" t="s">
        <v>34</v>
      </c>
      <c r="C89" s="239" t="s">
        <v>266</v>
      </c>
      <c r="D89" s="239" t="s">
        <v>433</v>
      </c>
      <c r="E89" s="229"/>
      <c r="F89" s="242">
        <f>F91</f>
        <v>0</v>
      </c>
    </row>
    <row r="90" spans="1:6" s="234" customFormat="1" ht="76.5" hidden="1">
      <c r="A90" s="278" t="s">
        <v>483</v>
      </c>
      <c r="B90" s="239" t="s">
        <v>34</v>
      </c>
      <c r="C90" s="239" t="s">
        <v>266</v>
      </c>
      <c r="D90" s="279" t="s">
        <v>484</v>
      </c>
      <c r="E90" s="229"/>
      <c r="F90" s="242">
        <f>F91</f>
        <v>0</v>
      </c>
    </row>
    <row r="91" spans="1:6" s="234" customFormat="1" ht="26.25" hidden="1">
      <c r="A91" s="244" t="s">
        <v>435</v>
      </c>
      <c r="B91" s="239" t="s">
        <v>34</v>
      </c>
      <c r="C91" s="239" t="s">
        <v>266</v>
      </c>
      <c r="D91" s="279" t="s">
        <v>484</v>
      </c>
      <c r="E91" s="241" t="s">
        <v>261</v>
      </c>
      <c r="F91" s="242"/>
    </row>
    <row r="92" spans="1:6" s="234" customFormat="1" ht="42.75" customHeight="1">
      <c r="A92" s="280" t="s">
        <v>485</v>
      </c>
      <c r="B92" s="239" t="s">
        <v>34</v>
      </c>
      <c r="C92" s="239" t="s">
        <v>266</v>
      </c>
      <c r="D92" s="239" t="s">
        <v>486</v>
      </c>
      <c r="E92" s="241"/>
      <c r="F92" s="242">
        <f>F93</f>
        <v>60000</v>
      </c>
    </row>
    <row r="93" spans="1:6" s="234" customFormat="1" ht="33.75" customHeight="1">
      <c r="A93" s="274" t="s">
        <v>487</v>
      </c>
      <c r="B93" s="239" t="s">
        <v>34</v>
      </c>
      <c r="C93" s="239" t="s">
        <v>266</v>
      </c>
      <c r="D93" s="275" t="s">
        <v>488</v>
      </c>
      <c r="E93" s="241"/>
      <c r="F93" s="242">
        <v>60000</v>
      </c>
    </row>
    <row r="94" spans="1:6" s="253" customFormat="1" ht="53.25" customHeight="1">
      <c r="A94" s="256" t="s">
        <v>489</v>
      </c>
      <c r="B94" s="249" t="s">
        <v>34</v>
      </c>
      <c r="C94" s="249" t="s">
        <v>266</v>
      </c>
      <c r="D94" s="249" t="s">
        <v>437</v>
      </c>
      <c r="E94" s="257"/>
      <c r="F94" s="252">
        <f>F96+F98</f>
        <v>115400</v>
      </c>
    </row>
    <row r="95" spans="1:6" s="234" customFormat="1" ht="28.5" customHeight="1">
      <c r="A95" s="235" t="s">
        <v>490</v>
      </c>
      <c r="B95" s="228" t="s">
        <v>34</v>
      </c>
      <c r="C95" s="228" t="s">
        <v>266</v>
      </c>
      <c r="D95" s="228" t="s">
        <v>491</v>
      </c>
      <c r="E95" s="229"/>
      <c r="F95" s="230">
        <f>F96+F98</f>
        <v>115400</v>
      </c>
    </row>
    <row r="96" spans="1:6" ht="27.75" customHeight="1">
      <c r="A96" s="243" t="s">
        <v>330</v>
      </c>
      <c r="B96" s="239" t="s">
        <v>34</v>
      </c>
      <c r="C96" s="239" t="s">
        <v>266</v>
      </c>
      <c r="D96" s="239" t="s">
        <v>492</v>
      </c>
      <c r="E96" s="241"/>
      <c r="F96" s="242">
        <f>F97</f>
        <v>112400</v>
      </c>
    </row>
    <row r="97" spans="1:6" ht="28.5" customHeight="1">
      <c r="A97" s="244" t="s">
        <v>331</v>
      </c>
      <c r="B97" s="239" t="s">
        <v>34</v>
      </c>
      <c r="C97" s="239" t="s">
        <v>266</v>
      </c>
      <c r="D97" s="239" t="s">
        <v>492</v>
      </c>
      <c r="E97" s="245" t="s">
        <v>332</v>
      </c>
      <c r="F97" s="242">
        <v>112400</v>
      </c>
    </row>
    <row r="98" spans="1:6" ht="22.5" customHeight="1">
      <c r="A98" s="243" t="s">
        <v>493</v>
      </c>
      <c r="B98" s="239" t="s">
        <v>34</v>
      </c>
      <c r="C98" s="239" t="s">
        <v>266</v>
      </c>
      <c r="D98" s="239" t="s">
        <v>494</v>
      </c>
      <c r="E98" s="245"/>
      <c r="F98" s="242">
        <f>F99</f>
        <v>3000</v>
      </c>
    </row>
    <row r="99" spans="1:6" ht="29.25" customHeight="1">
      <c r="A99" s="244" t="s">
        <v>331</v>
      </c>
      <c r="B99" s="239" t="s">
        <v>34</v>
      </c>
      <c r="C99" s="239" t="s">
        <v>266</v>
      </c>
      <c r="D99" s="239" t="s">
        <v>494</v>
      </c>
      <c r="E99" s="245" t="s">
        <v>332</v>
      </c>
      <c r="F99" s="242">
        <v>3000</v>
      </c>
    </row>
    <row r="100" spans="1:6" s="234" customFormat="1" ht="45.75" customHeight="1">
      <c r="A100" s="281" t="s">
        <v>495</v>
      </c>
      <c r="B100" s="228" t="s">
        <v>34</v>
      </c>
      <c r="C100" s="228" t="s">
        <v>266</v>
      </c>
      <c r="D100" s="228" t="s">
        <v>496</v>
      </c>
      <c r="E100" s="246"/>
      <c r="F100" s="230">
        <f>F101</f>
        <v>406001</v>
      </c>
    </row>
    <row r="101" spans="1:6" s="253" customFormat="1" ht="54" customHeight="1">
      <c r="A101" s="282" t="s">
        <v>497</v>
      </c>
      <c r="B101" s="249" t="s">
        <v>34</v>
      </c>
      <c r="C101" s="249" t="s">
        <v>266</v>
      </c>
      <c r="D101" s="249" t="s">
        <v>498</v>
      </c>
      <c r="E101" s="251"/>
      <c r="F101" s="252">
        <f>F102</f>
        <v>406001</v>
      </c>
    </row>
    <row r="102" spans="1:6" s="234" customFormat="1" ht="31.5" customHeight="1">
      <c r="A102" s="283" t="s">
        <v>499</v>
      </c>
      <c r="B102" s="228" t="s">
        <v>34</v>
      </c>
      <c r="C102" s="228" t="s">
        <v>266</v>
      </c>
      <c r="D102" s="228" t="s">
        <v>500</v>
      </c>
      <c r="E102" s="246"/>
      <c r="F102" s="230">
        <f>F103</f>
        <v>406001</v>
      </c>
    </row>
    <row r="103" spans="1:6" ht="21.75" customHeight="1">
      <c r="A103" s="284" t="s">
        <v>501</v>
      </c>
      <c r="B103" s="239" t="s">
        <v>34</v>
      </c>
      <c r="C103" s="239" t="s">
        <v>266</v>
      </c>
      <c r="D103" s="239" t="s">
        <v>502</v>
      </c>
      <c r="E103" s="245"/>
      <c r="F103" s="242">
        <f>F104</f>
        <v>406001</v>
      </c>
    </row>
    <row r="104" spans="1:6" ht="27.75" customHeight="1">
      <c r="A104" s="244" t="s">
        <v>435</v>
      </c>
      <c r="B104" s="239" t="s">
        <v>34</v>
      </c>
      <c r="C104" s="239" t="s">
        <v>266</v>
      </c>
      <c r="D104" s="239" t="s">
        <v>502</v>
      </c>
      <c r="E104" s="241" t="s">
        <v>261</v>
      </c>
      <c r="F104" s="242">
        <v>406001</v>
      </c>
    </row>
    <row r="105" spans="1:6" s="234" customFormat="1" ht="51" customHeight="1" hidden="1">
      <c r="A105" s="281" t="s">
        <v>503</v>
      </c>
      <c r="B105" s="228" t="s">
        <v>34</v>
      </c>
      <c r="C105" s="228" t="s">
        <v>266</v>
      </c>
      <c r="D105" s="228" t="s">
        <v>504</v>
      </c>
      <c r="E105" s="229"/>
      <c r="F105" s="230">
        <f>F106</f>
        <v>0</v>
      </c>
    </row>
    <row r="106" spans="1:6" ht="69.75" customHeight="1" hidden="1">
      <c r="A106" s="282" t="s">
        <v>505</v>
      </c>
      <c r="B106" s="239" t="s">
        <v>34</v>
      </c>
      <c r="C106" s="239" t="s">
        <v>266</v>
      </c>
      <c r="D106" s="239" t="s">
        <v>506</v>
      </c>
      <c r="E106" s="241"/>
      <c r="F106" s="242">
        <f>F107</f>
        <v>0</v>
      </c>
    </row>
    <row r="107" spans="1:6" s="234" customFormat="1" ht="32.25" customHeight="1" hidden="1">
      <c r="A107" s="285" t="s">
        <v>507</v>
      </c>
      <c r="B107" s="228" t="s">
        <v>34</v>
      </c>
      <c r="C107" s="228" t="s">
        <v>266</v>
      </c>
      <c r="D107" s="228" t="s">
        <v>508</v>
      </c>
      <c r="E107" s="229"/>
      <c r="F107" s="230">
        <f>F108</f>
        <v>0</v>
      </c>
    </row>
    <row r="108" spans="1:6" ht="25.5" customHeight="1" hidden="1">
      <c r="A108" s="247" t="s">
        <v>509</v>
      </c>
      <c r="B108" s="239" t="s">
        <v>34</v>
      </c>
      <c r="C108" s="239" t="s">
        <v>266</v>
      </c>
      <c r="D108" s="239" t="s">
        <v>510</v>
      </c>
      <c r="E108" s="241"/>
      <c r="F108" s="242">
        <f>F109</f>
        <v>0</v>
      </c>
    </row>
    <row r="109" spans="1:6" ht="25.5" customHeight="1" hidden="1">
      <c r="A109" s="244" t="s">
        <v>435</v>
      </c>
      <c r="B109" s="239" t="s">
        <v>34</v>
      </c>
      <c r="C109" s="239" t="s">
        <v>266</v>
      </c>
      <c r="D109" s="239" t="s">
        <v>510</v>
      </c>
      <c r="E109" s="241" t="s">
        <v>261</v>
      </c>
      <c r="F109" s="242"/>
    </row>
    <row r="110" spans="1:6" ht="48" customHeight="1">
      <c r="A110" s="286" t="s">
        <v>511</v>
      </c>
      <c r="B110" s="228" t="s">
        <v>34</v>
      </c>
      <c r="C110" s="228" t="s">
        <v>266</v>
      </c>
      <c r="D110" s="287" t="s">
        <v>512</v>
      </c>
      <c r="E110" s="241"/>
      <c r="F110" s="242">
        <f>F111+F115</f>
        <v>115000</v>
      </c>
    </row>
    <row r="111" spans="1:6" ht="49.5" customHeight="1">
      <c r="A111" s="288" t="s">
        <v>513</v>
      </c>
      <c r="B111" s="239" t="s">
        <v>34</v>
      </c>
      <c r="C111" s="239" t="s">
        <v>266</v>
      </c>
      <c r="D111" s="275" t="s">
        <v>514</v>
      </c>
      <c r="E111" s="241"/>
      <c r="F111" s="242">
        <f>F112</f>
        <v>15000</v>
      </c>
    </row>
    <row r="112" spans="1:6" s="234" customFormat="1" ht="32.25" customHeight="1">
      <c r="A112" s="280" t="s">
        <v>515</v>
      </c>
      <c r="B112" s="228" t="s">
        <v>34</v>
      </c>
      <c r="C112" s="228" t="s">
        <v>266</v>
      </c>
      <c r="D112" s="287" t="s">
        <v>516</v>
      </c>
      <c r="E112" s="229"/>
      <c r="F112" s="230">
        <f>F113</f>
        <v>15000</v>
      </c>
    </row>
    <row r="113" spans="1:6" s="234" customFormat="1" ht="33" customHeight="1">
      <c r="A113" s="244" t="s">
        <v>517</v>
      </c>
      <c r="B113" s="239" t="s">
        <v>34</v>
      </c>
      <c r="C113" s="239" t="s">
        <v>266</v>
      </c>
      <c r="D113" s="275" t="s">
        <v>518</v>
      </c>
      <c r="E113" s="229"/>
      <c r="F113" s="230">
        <f>F114</f>
        <v>15000</v>
      </c>
    </row>
    <row r="114" spans="1:6" ht="27.75" customHeight="1">
      <c r="A114" s="244" t="s">
        <v>435</v>
      </c>
      <c r="B114" s="239" t="s">
        <v>34</v>
      </c>
      <c r="C114" s="239" t="s">
        <v>266</v>
      </c>
      <c r="D114" s="275" t="s">
        <v>516</v>
      </c>
      <c r="E114" s="241" t="s">
        <v>261</v>
      </c>
      <c r="F114" s="242">
        <v>15000</v>
      </c>
    </row>
    <row r="115" spans="1:6" ht="58.5" customHeight="1">
      <c r="A115" s="288" t="s">
        <v>519</v>
      </c>
      <c r="B115" s="239" t="s">
        <v>34</v>
      </c>
      <c r="C115" s="239" t="s">
        <v>266</v>
      </c>
      <c r="D115" s="275" t="s">
        <v>520</v>
      </c>
      <c r="E115" s="241"/>
      <c r="F115" s="242">
        <f>F116</f>
        <v>100000</v>
      </c>
    </row>
    <row r="116" spans="1:6" s="234" customFormat="1" ht="25.5" customHeight="1">
      <c r="A116" s="280" t="s">
        <v>521</v>
      </c>
      <c r="B116" s="228" t="s">
        <v>34</v>
      </c>
      <c r="C116" s="228" t="s">
        <v>266</v>
      </c>
      <c r="D116" s="287" t="s">
        <v>522</v>
      </c>
      <c r="E116" s="229"/>
      <c r="F116" s="230">
        <f>F117</f>
        <v>100000</v>
      </c>
    </row>
    <row r="117" spans="1:6" ht="20.25" customHeight="1">
      <c r="A117" s="278" t="s">
        <v>333</v>
      </c>
      <c r="B117" s="239" t="s">
        <v>34</v>
      </c>
      <c r="C117" s="239" t="s">
        <v>266</v>
      </c>
      <c r="D117" s="275" t="s">
        <v>523</v>
      </c>
      <c r="E117" s="241"/>
      <c r="F117" s="242">
        <f>F118</f>
        <v>100000</v>
      </c>
    </row>
    <row r="118" spans="1:6" ht="28.5" customHeight="1">
      <c r="A118" s="244" t="s">
        <v>435</v>
      </c>
      <c r="B118" s="239" t="s">
        <v>34</v>
      </c>
      <c r="C118" s="239" t="s">
        <v>266</v>
      </c>
      <c r="D118" s="275" t="s">
        <v>522</v>
      </c>
      <c r="E118" s="241" t="s">
        <v>261</v>
      </c>
      <c r="F118" s="242">
        <v>100000</v>
      </c>
    </row>
    <row r="119" spans="1:6" s="234" customFormat="1" ht="53.25" customHeight="1">
      <c r="A119" s="236" t="s">
        <v>524</v>
      </c>
      <c r="B119" s="228" t="s">
        <v>34</v>
      </c>
      <c r="C119" s="228" t="s">
        <v>266</v>
      </c>
      <c r="D119" s="287" t="s">
        <v>525</v>
      </c>
      <c r="E119" s="289"/>
      <c r="F119" s="230">
        <f>F120</f>
        <v>1467753</v>
      </c>
    </row>
    <row r="120" spans="1:6" s="253" customFormat="1" ht="72" customHeight="1">
      <c r="A120" s="248" t="s">
        <v>526</v>
      </c>
      <c r="B120" s="249" t="s">
        <v>34</v>
      </c>
      <c r="C120" s="249" t="s">
        <v>266</v>
      </c>
      <c r="D120" s="290" t="s">
        <v>527</v>
      </c>
      <c r="E120" s="291"/>
      <c r="F120" s="252">
        <f>F122</f>
        <v>1467753</v>
      </c>
    </row>
    <row r="121" spans="1:6" s="234" customFormat="1" ht="63.75" customHeight="1">
      <c r="A121" s="292" t="s">
        <v>528</v>
      </c>
      <c r="B121" s="228" t="s">
        <v>34</v>
      </c>
      <c r="C121" s="228" t="s">
        <v>266</v>
      </c>
      <c r="D121" s="287" t="s">
        <v>529</v>
      </c>
      <c r="E121" s="289"/>
      <c r="F121" s="230">
        <f>F122</f>
        <v>1467753</v>
      </c>
    </row>
    <row r="122" spans="1:6" ht="68.25" customHeight="1">
      <c r="A122" s="243" t="s">
        <v>530</v>
      </c>
      <c r="B122" s="239" t="s">
        <v>34</v>
      </c>
      <c r="C122" s="239" t="s">
        <v>266</v>
      </c>
      <c r="D122" s="275" t="s">
        <v>531</v>
      </c>
      <c r="E122" s="293"/>
      <c r="F122" s="242">
        <f>F123+F124</f>
        <v>1467753</v>
      </c>
    </row>
    <row r="123" spans="1:6" ht="39" customHeight="1">
      <c r="A123" s="244" t="s">
        <v>311</v>
      </c>
      <c r="B123" s="239" t="s">
        <v>34</v>
      </c>
      <c r="C123" s="239" t="s">
        <v>266</v>
      </c>
      <c r="D123" s="275" t="s">
        <v>531</v>
      </c>
      <c r="E123" s="293" t="s">
        <v>75</v>
      </c>
      <c r="F123" s="242">
        <f>657600+198589</f>
        <v>856189</v>
      </c>
    </row>
    <row r="124" spans="1:6" ht="26.25" customHeight="1">
      <c r="A124" s="244" t="s">
        <v>435</v>
      </c>
      <c r="B124" s="239" t="s">
        <v>34</v>
      </c>
      <c r="C124" s="239" t="s">
        <v>266</v>
      </c>
      <c r="D124" s="275" t="s">
        <v>531</v>
      </c>
      <c r="E124" s="293" t="s">
        <v>261</v>
      </c>
      <c r="F124" s="242">
        <f>611564</f>
        <v>611564</v>
      </c>
    </row>
    <row r="125" spans="1:6" s="234" customFormat="1" ht="28.5" customHeight="1">
      <c r="A125" s="236" t="s">
        <v>96</v>
      </c>
      <c r="B125" s="228" t="s">
        <v>34</v>
      </c>
      <c r="C125" s="228" t="s">
        <v>266</v>
      </c>
      <c r="D125" s="237" t="s">
        <v>532</v>
      </c>
      <c r="E125" s="289"/>
      <c r="F125" s="230">
        <f>F126</f>
        <v>110000</v>
      </c>
    </row>
    <row r="126" spans="1:6" ht="20.25" customHeight="1">
      <c r="A126" s="244" t="s">
        <v>533</v>
      </c>
      <c r="B126" s="239" t="s">
        <v>34</v>
      </c>
      <c r="C126" s="239" t="s">
        <v>266</v>
      </c>
      <c r="D126" s="240" t="s">
        <v>534</v>
      </c>
      <c r="E126" s="293"/>
      <c r="F126" s="242">
        <f>F127</f>
        <v>110000</v>
      </c>
    </row>
    <row r="127" spans="1:6" ht="22.5" customHeight="1">
      <c r="A127" s="238" t="s">
        <v>333</v>
      </c>
      <c r="B127" s="239" t="s">
        <v>34</v>
      </c>
      <c r="C127" s="239" t="s">
        <v>266</v>
      </c>
      <c r="D127" s="240" t="s">
        <v>535</v>
      </c>
      <c r="E127" s="293"/>
      <c r="F127" s="242">
        <f>F128+F129</f>
        <v>110000</v>
      </c>
    </row>
    <row r="128" spans="1:6" ht="28.5" customHeight="1">
      <c r="A128" s="244" t="s">
        <v>435</v>
      </c>
      <c r="B128" s="239" t="s">
        <v>34</v>
      </c>
      <c r="C128" s="239" t="s">
        <v>266</v>
      </c>
      <c r="D128" s="240" t="s">
        <v>535</v>
      </c>
      <c r="E128" s="293" t="s">
        <v>261</v>
      </c>
      <c r="F128" s="242">
        <f>8000+50000</f>
        <v>58000</v>
      </c>
    </row>
    <row r="129" spans="1:6" ht="21.75" customHeight="1">
      <c r="A129" s="247" t="s">
        <v>76</v>
      </c>
      <c r="B129" s="239" t="s">
        <v>34</v>
      </c>
      <c r="C129" s="239" t="s">
        <v>266</v>
      </c>
      <c r="D129" s="240" t="s">
        <v>535</v>
      </c>
      <c r="E129" s="293" t="s">
        <v>73</v>
      </c>
      <c r="F129" s="242">
        <f>52000</f>
        <v>52000</v>
      </c>
    </row>
    <row r="130" spans="1:6" s="234" customFormat="1" ht="18" customHeight="1">
      <c r="A130" s="233" t="s">
        <v>323</v>
      </c>
      <c r="B130" s="294" t="s">
        <v>34</v>
      </c>
      <c r="C130" s="228" t="s">
        <v>266</v>
      </c>
      <c r="D130" s="267" t="s">
        <v>460</v>
      </c>
      <c r="E130" s="246"/>
      <c r="F130" s="230">
        <f>F131</f>
        <v>6989000</v>
      </c>
    </row>
    <row r="131" spans="1:6" ht="17.25" customHeight="1">
      <c r="A131" s="238" t="s">
        <v>324</v>
      </c>
      <c r="B131" s="239" t="s">
        <v>34</v>
      </c>
      <c r="C131" s="239" t="s">
        <v>266</v>
      </c>
      <c r="D131" s="239" t="s">
        <v>465</v>
      </c>
      <c r="E131" s="241"/>
      <c r="F131" s="242">
        <f>F132+F136+F138</f>
        <v>6989000</v>
      </c>
    </row>
    <row r="132" spans="1:6" ht="25.5">
      <c r="A132" s="247" t="s">
        <v>334</v>
      </c>
      <c r="B132" s="239" t="s">
        <v>34</v>
      </c>
      <c r="C132" s="239" t="s">
        <v>266</v>
      </c>
      <c r="D132" s="239" t="s">
        <v>536</v>
      </c>
      <c r="E132" s="241"/>
      <c r="F132" s="242">
        <f>F133+F134+F135</f>
        <v>6419500</v>
      </c>
    </row>
    <row r="133" spans="1:6" ht="49.5" customHeight="1">
      <c r="A133" s="244" t="s">
        <v>311</v>
      </c>
      <c r="B133" s="239" t="s">
        <v>34</v>
      </c>
      <c r="C133" s="239" t="s">
        <v>266</v>
      </c>
      <c r="D133" s="239" t="s">
        <v>536</v>
      </c>
      <c r="E133" s="245" t="s">
        <v>75</v>
      </c>
      <c r="F133" s="242">
        <f>3542000+1069000+4400+2100</f>
        <v>4617500</v>
      </c>
    </row>
    <row r="134" spans="1:6" ht="30.75" customHeight="1">
      <c r="A134" s="244" t="s">
        <v>435</v>
      </c>
      <c r="B134" s="239" t="s">
        <v>34</v>
      </c>
      <c r="C134" s="239" t="s">
        <v>266</v>
      </c>
      <c r="D134" s="239" t="s">
        <v>536</v>
      </c>
      <c r="E134" s="245" t="s">
        <v>261</v>
      </c>
      <c r="F134" s="242">
        <f>2400+86100+70000+123000+600000+850000</f>
        <v>1731500</v>
      </c>
    </row>
    <row r="135" spans="1:6" ht="15">
      <c r="A135" s="247" t="s">
        <v>76</v>
      </c>
      <c r="B135" s="239" t="s">
        <v>34</v>
      </c>
      <c r="C135" s="239" t="s">
        <v>266</v>
      </c>
      <c r="D135" s="239" t="s">
        <v>536</v>
      </c>
      <c r="E135" s="245" t="s">
        <v>73</v>
      </c>
      <c r="F135" s="242">
        <f>18500+2000+50000</f>
        <v>70500</v>
      </c>
    </row>
    <row r="136" spans="1:6" ht="15">
      <c r="A136" s="284" t="s">
        <v>537</v>
      </c>
      <c r="B136" s="239" t="s">
        <v>34</v>
      </c>
      <c r="C136" s="239" t="s">
        <v>266</v>
      </c>
      <c r="D136" s="239" t="s">
        <v>538</v>
      </c>
      <c r="E136" s="245"/>
      <c r="F136" s="242">
        <f>F137</f>
        <v>100000</v>
      </c>
    </row>
    <row r="137" spans="1:6" ht="26.25">
      <c r="A137" s="244" t="s">
        <v>435</v>
      </c>
      <c r="B137" s="239" t="s">
        <v>34</v>
      </c>
      <c r="C137" s="239" t="s">
        <v>266</v>
      </c>
      <c r="D137" s="239" t="s">
        <v>538</v>
      </c>
      <c r="E137" s="245" t="s">
        <v>261</v>
      </c>
      <c r="F137" s="242">
        <v>100000</v>
      </c>
    </row>
    <row r="138" spans="1:6" ht="26.25">
      <c r="A138" s="244" t="s">
        <v>539</v>
      </c>
      <c r="B138" s="239" t="s">
        <v>34</v>
      </c>
      <c r="C138" s="239" t="s">
        <v>266</v>
      </c>
      <c r="D138" s="239" t="s">
        <v>540</v>
      </c>
      <c r="E138" s="245"/>
      <c r="F138" s="242">
        <f>F139</f>
        <v>469500</v>
      </c>
    </row>
    <row r="139" spans="1:6" ht="15">
      <c r="A139" s="244" t="s">
        <v>90</v>
      </c>
      <c r="B139" s="239" t="s">
        <v>34</v>
      </c>
      <c r="C139" s="239" t="s">
        <v>266</v>
      </c>
      <c r="D139" s="239" t="s">
        <v>540</v>
      </c>
      <c r="E139" s="245" t="s">
        <v>97</v>
      </c>
      <c r="F139" s="242">
        <v>469500</v>
      </c>
    </row>
    <row r="140" spans="1:6" s="234" customFormat="1" ht="14.25" hidden="1">
      <c r="A140" s="233" t="s">
        <v>541</v>
      </c>
      <c r="B140" s="294" t="s">
        <v>34</v>
      </c>
      <c r="C140" s="228" t="s">
        <v>266</v>
      </c>
      <c r="D140" s="267" t="s">
        <v>542</v>
      </c>
      <c r="E140" s="246"/>
      <c r="F140" s="230">
        <f>F141</f>
        <v>0</v>
      </c>
    </row>
    <row r="141" spans="1:6" ht="15" hidden="1">
      <c r="A141" s="244" t="s">
        <v>95</v>
      </c>
      <c r="B141" s="295" t="s">
        <v>34</v>
      </c>
      <c r="C141" s="239" t="s">
        <v>266</v>
      </c>
      <c r="D141" s="269" t="s">
        <v>543</v>
      </c>
      <c r="E141" s="245"/>
      <c r="F141" s="242">
        <f>F142</f>
        <v>0</v>
      </c>
    </row>
    <row r="142" spans="1:6" ht="15" hidden="1">
      <c r="A142" s="244" t="s">
        <v>544</v>
      </c>
      <c r="B142" s="295" t="s">
        <v>34</v>
      </c>
      <c r="C142" s="239" t="s">
        <v>266</v>
      </c>
      <c r="D142" s="269" t="s">
        <v>545</v>
      </c>
      <c r="E142" s="245"/>
      <c r="F142" s="242">
        <f>F143</f>
        <v>0</v>
      </c>
    </row>
    <row r="143" spans="1:6" ht="15" hidden="1">
      <c r="A143" s="296" t="s">
        <v>103</v>
      </c>
      <c r="B143" s="295" t="s">
        <v>34</v>
      </c>
      <c r="C143" s="239" t="s">
        <v>266</v>
      </c>
      <c r="D143" s="269" t="s">
        <v>545</v>
      </c>
      <c r="E143" s="245" t="s">
        <v>104</v>
      </c>
      <c r="F143" s="242"/>
    </row>
    <row r="144" spans="1:6" s="234" customFormat="1" ht="28.5">
      <c r="A144" s="297" t="s">
        <v>546</v>
      </c>
      <c r="B144" s="228" t="s">
        <v>315</v>
      </c>
      <c r="C144" s="228" t="s">
        <v>547</v>
      </c>
      <c r="D144" s="267"/>
      <c r="E144" s="246"/>
      <c r="F144" s="230">
        <f>F145</f>
        <v>150000</v>
      </c>
    </row>
    <row r="145" spans="1:6" s="234" customFormat="1" ht="28.5" customHeight="1">
      <c r="A145" s="260" t="s">
        <v>548</v>
      </c>
      <c r="B145" s="228" t="s">
        <v>315</v>
      </c>
      <c r="C145" s="228" t="s">
        <v>106</v>
      </c>
      <c r="D145" s="267"/>
      <c r="E145" s="246"/>
      <c r="F145" s="230">
        <f>F146</f>
        <v>150000</v>
      </c>
    </row>
    <row r="146" spans="1:6" s="234" customFormat="1" ht="56.25" customHeight="1">
      <c r="A146" s="258" t="s">
        <v>549</v>
      </c>
      <c r="B146" s="228" t="s">
        <v>315</v>
      </c>
      <c r="C146" s="228" t="s">
        <v>106</v>
      </c>
      <c r="D146" s="298" t="s">
        <v>550</v>
      </c>
      <c r="E146" s="246"/>
      <c r="F146" s="230">
        <f>F147</f>
        <v>150000</v>
      </c>
    </row>
    <row r="147" spans="1:6" s="253" customFormat="1" ht="87.75" customHeight="1">
      <c r="A147" s="288" t="s">
        <v>551</v>
      </c>
      <c r="B147" s="249" t="s">
        <v>315</v>
      </c>
      <c r="C147" s="249" t="s">
        <v>106</v>
      </c>
      <c r="D147" s="290" t="s">
        <v>552</v>
      </c>
      <c r="E147" s="251"/>
      <c r="F147" s="252">
        <f>F148+F151+F154+F157</f>
        <v>150000</v>
      </c>
    </row>
    <row r="148" spans="1:6" ht="45" customHeight="1" hidden="1">
      <c r="A148" s="280" t="s">
        <v>553</v>
      </c>
      <c r="B148" s="228" t="s">
        <v>315</v>
      </c>
      <c r="C148" s="228" t="s">
        <v>106</v>
      </c>
      <c r="D148" s="287" t="s">
        <v>554</v>
      </c>
      <c r="E148" s="245"/>
      <c r="F148" s="242">
        <f>F149</f>
        <v>0</v>
      </c>
    </row>
    <row r="149" spans="1:6" ht="45" customHeight="1" hidden="1">
      <c r="A149" s="244" t="s">
        <v>555</v>
      </c>
      <c r="B149" s="239" t="s">
        <v>315</v>
      </c>
      <c r="C149" s="239" t="s">
        <v>106</v>
      </c>
      <c r="D149" s="275" t="s">
        <v>556</v>
      </c>
      <c r="E149" s="245"/>
      <c r="F149" s="242">
        <f>F150</f>
        <v>0</v>
      </c>
    </row>
    <row r="150" spans="1:6" ht="26.25" hidden="1">
      <c r="A150" s="244" t="s">
        <v>435</v>
      </c>
      <c r="B150" s="239" t="s">
        <v>315</v>
      </c>
      <c r="C150" s="239" t="s">
        <v>106</v>
      </c>
      <c r="D150" s="275" t="s">
        <v>556</v>
      </c>
      <c r="E150" s="245" t="s">
        <v>261</v>
      </c>
      <c r="F150" s="242"/>
    </row>
    <row r="151" spans="1:6" s="234" customFormat="1" ht="73.5" customHeight="1">
      <c r="A151" s="280" t="s">
        <v>557</v>
      </c>
      <c r="B151" s="228" t="s">
        <v>315</v>
      </c>
      <c r="C151" s="228" t="s">
        <v>106</v>
      </c>
      <c r="D151" s="287" t="s">
        <v>558</v>
      </c>
      <c r="E151" s="246"/>
      <c r="F151" s="230">
        <f>F152</f>
        <v>150000</v>
      </c>
    </row>
    <row r="152" spans="1:6" s="234" customFormat="1" ht="45.75" customHeight="1">
      <c r="A152" s="244" t="s">
        <v>555</v>
      </c>
      <c r="B152" s="239" t="s">
        <v>315</v>
      </c>
      <c r="C152" s="239" t="s">
        <v>106</v>
      </c>
      <c r="D152" s="275" t="s">
        <v>559</v>
      </c>
      <c r="E152" s="246"/>
      <c r="F152" s="230">
        <f>F153</f>
        <v>150000</v>
      </c>
    </row>
    <row r="153" spans="1:6" ht="33" customHeight="1">
      <c r="A153" s="244" t="s">
        <v>435</v>
      </c>
      <c r="B153" s="239" t="s">
        <v>315</v>
      </c>
      <c r="C153" s="239" t="s">
        <v>106</v>
      </c>
      <c r="D153" s="275" t="s">
        <v>559</v>
      </c>
      <c r="E153" s="245" t="s">
        <v>261</v>
      </c>
      <c r="F153" s="242">
        <v>150000</v>
      </c>
    </row>
    <row r="154" spans="1:6" ht="42" customHeight="1" hidden="1">
      <c r="A154" s="280" t="s">
        <v>560</v>
      </c>
      <c r="B154" s="228" t="s">
        <v>315</v>
      </c>
      <c r="C154" s="228" t="s">
        <v>106</v>
      </c>
      <c r="D154" s="287" t="s">
        <v>561</v>
      </c>
      <c r="E154" s="245"/>
      <c r="F154" s="242">
        <f>F155</f>
        <v>0</v>
      </c>
    </row>
    <row r="155" spans="1:6" ht="42" customHeight="1" hidden="1">
      <c r="A155" s="244" t="s">
        <v>555</v>
      </c>
      <c r="B155" s="239" t="s">
        <v>315</v>
      </c>
      <c r="C155" s="239" t="s">
        <v>106</v>
      </c>
      <c r="D155" s="275" t="s">
        <v>562</v>
      </c>
      <c r="E155" s="245"/>
      <c r="F155" s="242">
        <f>F156</f>
        <v>0</v>
      </c>
    </row>
    <row r="156" spans="1:6" ht="35.25" customHeight="1" hidden="1">
      <c r="A156" s="244" t="s">
        <v>435</v>
      </c>
      <c r="B156" s="239" t="s">
        <v>315</v>
      </c>
      <c r="C156" s="239" t="s">
        <v>106</v>
      </c>
      <c r="D156" s="275" t="s">
        <v>562</v>
      </c>
      <c r="E156" s="245" t="s">
        <v>261</v>
      </c>
      <c r="F156" s="242"/>
    </row>
    <row r="157" spans="1:6" ht="35.25" customHeight="1" hidden="1">
      <c r="A157" s="280" t="s">
        <v>563</v>
      </c>
      <c r="B157" s="228" t="s">
        <v>315</v>
      </c>
      <c r="C157" s="228" t="s">
        <v>106</v>
      </c>
      <c r="D157" s="287" t="s">
        <v>564</v>
      </c>
      <c r="E157" s="245"/>
      <c r="F157" s="242">
        <f>F158</f>
        <v>0</v>
      </c>
    </row>
    <row r="158" spans="1:6" ht="41.25" customHeight="1" hidden="1">
      <c r="A158" s="244" t="s">
        <v>555</v>
      </c>
      <c r="B158" s="239" t="s">
        <v>315</v>
      </c>
      <c r="C158" s="239" t="s">
        <v>106</v>
      </c>
      <c r="D158" s="275" t="s">
        <v>565</v>
      </c>
      <c r="E158" s="245"/>
      <c r="F158" s="242">
        <f>F159</f>
        <v>0</v>
      </c>
    </row>
    <row r="159" spans="1:6" ht="26.25" hidden="1">
      <c r="A159" s="244" t="s">
        <v>435</v>
      </c>
      <c r="B159" s="239" t="s">
        <v>315</v>
      </c>
      <c r="C159" s="239" t="s">
        <v>106</v>
      </c>
      <c r="D159" s="275" t="s">
        <v>565</v>
      </c>
      <c r="E159" s="245" t="s">
        <v>261</v>
      </c>
      <c r="F159" s="242"/>
    </row>
    <row r="160" spans="1:6" s="234" customFormat="1" ht="15" customHeight="1">
      <c r="A160" s="233" t="s">
        <v>98</v>
      </c>
      <c r="B160" s="228" t="s">
        <v>74</v>
      </c>
      <c r="C160" s="228"/>
      <c r="D160" s="228"/>
      <c r="E160" s="229"/>
      <c r="F160" s="230">
        <f>F161+F167+F178</f>
        <v>5147675</v>
      </c>
    </row>
    <row r="161" spans="1:6" s="234" customFormat="1" ht="14.25">
      <c r="A161" s="233" t="s">
        <v>335</v>
      </c>
      <c r="B161" s="228" t="s">
        <v>74</v>
      </c>
      <c r="C161" s="228" t="s">
        <v>72</v>
      </c>
      <c r="D161" s="228"/>
      <c r="E161" s="229"/>
      <c r="F161" s="230">
        <f>F162</f>
        <v>150000</v>
      </c>
    </row>
    <row r="162" spans="1:6" s="234" customFormat="1" ht="44.25" customHeight="1">
      <c r="A162" s="281" t="s">
        <v>503</v>
      </c>
      <c r="B162" s="228" t="s">
        <v>74</v>
      </c>
      <c r="C162" s="228" t="s">
        <v>72</v>
      </c>
      <c r="D162" s="287" t="s">
        <v>504</v>
      </c>
      <c r="E162" s="229"/>
      <c r="F162" s="230">
        <f>F163</f>
        <v>150000</v>
      </c>
    </row>
    <row r="163" spans="1:6" s="253" customFormat="1" ht="54.75" customHeight="1">
      <c r="A163" s="299" t="s">
        <v>566</v>
      </c>
      <c r="B163" s="249" t="s">
        <v>74</v>
      </c>
      <c r="C163" s="249" t="s">
        <v>72</v>
      </c>
      <c r="D163" s="290" t="s">
        <v>567</v>
      </c>
      <c r="E163" s="257"/>
      <c r="F163" s="252">
        <f>F164</f>
        <v>150000</v>
      </c>
    </row>
    <row r="164" spans="1:6" s="234" customFormat="1" ht="42.75" customHeight="1">
      <c r="A164" s="260" t="s">
        <v>568</v>
      </c>
      <c r="B164" s="228" t="s">
        <v>74</v>
      </c>
      <c r="C164" s="228" t="s">
        <v>72</v>
      </c>
      <c r="D164" s="287" t="s">
        <v>569</v>
      </c>
      <c r="E164" s="229"/>
      <c r="F164" s="230">
        <f>F165</f>
        <v>150000</v>
      </c>
    </row>
    <row r="165" spans="1:6" ht="15">
      <c r="A165" s="238" t="s">
        <v>336</v>
      </c>
      <c r="B165" s="239" t="s">
        <v>74</v>
      </c>
      <c r="C165" s="239" t="s">
        <v>72</v>
      </c>
      <c r="D165" s="275" t="s">
        <v>570</v>
      </c>
      <c r="E165" s="229"/>
      <c r="F165" s="242">
        <f>F166</f>
        <v>150000</v>
      </c>
    </row>
    <row r="166" spans="1:6" ht="15">
      <c r="A166" s="244" t="s">
        <v>76</v>
      </c>
      <c r="B166" s="239" t="s">
        <v>74</v>
      </c>
      <c r="C166" s="239" t="s">
        <v>72</v>
      </c>
      <c r="D166" s="275" t="s">
        <v>570</v>
      </c>
      <c r="E166" s="241" t="s">
        <v>73</v>
      </c>
      <c r="F166" s="242">
        <v>150000</v>
      </c>
    </row>
    <row r="167" spans="1:6" s="234" customFormat="1" ht="18" customHeight="1">
      <c r="A167" s="233" t="s">
        <v>571</v>
      </c>
      <c r="B167" s="228" t="s">
        <v>74</v>
      </c>
      <c r="C167" s="228" t="s">
        <v>106</v>
      </c>
      <c r="D167" s="228"/>
      <c r="E167" s="229"/>
      <c r="F167" s="230">
        <f>F168</f>
        <v>4365675</v>
      </c>
    </row>
    <row r="168" spans="1:6" s="234" customFormat="1" ht="54" customHeight="1">
      <c r="A168" s="281" t="s">
        <v>503</v>
      </c>
      <c r="B168" s="228" t="s">
        <v>74</v>
      </c>
      <c r="C168" s="228" t="s">
        <v>106</v>
      </c>
      <c r="D168" s="287" t="s">
        <v>504</v>
      </c>
      <c r="E168" s="229"/>
      <c r="F168" s="230">
        <f>F169</f>
        <v>4365675</v>
      </c>
    </row>
    <row r="169" spans="1:6" s="277" customFormat="1" ht="63.75">
      <c r="A169" s="282" t="s">
        <v>572</v>
      </c>
      <c r="B169" s="249" t="s">
        <v>74</v>
      </c>
      <c r="C169" s="249" t="s">
        <v>106</v>
      </c>
      <c r="D169" s="290" t="s">
        <v>573</v>
      </c>
      <c r="E169" s="276"/>
      <c r="F169" s="252">
        <f>F170+F173</f>
        <v>4365675</v>
      </c>
    </row>
    <row r="170" spans="1:6" s="234" customFormat="1" ht="25.5">
      <c r="A170" s="260" t="s">
        <v>574</v>
      </c>
      <c r="B170" s="228" t="s">
        <v>74</v>
      </c>
      <c r="C170" s="228" t="s">
        <v>106</v>
      </c>
      <c r="D170" s="287" t="s">
        <v>575</v>
      </c>
      <c r="E170" s="229"/>
      <c r="F170" s="230">
        <f>F171</f>
        <v>3365675</v>
      </c>
    </row>
    <row r="171" spans="1:6" ht="26.25">
      <c r="A171" s="244" t="s">
        <v>576</v>
      </c>
      <c r="B171" s="239" t="s">
        <v>74</v>
      </c>
      <c r="C171" s="239" t="s">
        <v>106</v>
      </c>
      <c r="D171" s="275" t="s">
        <v>577</v>
      </c>
      <c r="E171" s="229"/>
      <c r="F171" s="242">
        <f>F172</f>
        <v>3365675</v>
      </c>
    </row>
    <row r="172" spans="1:6" ht="15">
      <c r="A172" s="244" t="s">
        <v>310</v>
      </c>
      <c r="B172" s="239" t="s">
        <v>74</v>
      </c>
      <c r="C172" s="239" t="s">
        <v>106</v>
      </c>
      <c r="D172" s="275" t="s">
        <v>577</v>
      </c>
      <c r="E172" s="241" t="s">
        <v>261</v>
      </c>
      <c r="F172" s="242">
        <f>4365675-1000000</f>
        <v>3365675</v>
      </c>
    </row>
    <row r="173" spans="1:6" s="234" customFormat="1" ht="29.25" customHeight="1">
      <c r="A173" s="260" t="s">
        <v>578</v>
      </c>
      <c r="B173" s="228" t="s">
        <v>74</v>
      </c>
      <c r="C173" s="228" t="s">
        <v>106</v>
      </c>
      <c r="D173" s="287" t="s">
        <v>579</v>
      </c>
      <c r="E173" s="229"/>
      <c r="F173" s="230">
        <f>F174</f>
        <v>1000000</v>
      </c>
    </row>
    <row r="174" spans="1:6" ht="26.25">
      <c r="A174" s="244" t="s">
        <v>580</v>
      </c>
      <c r="B174" s="239" t="s">
        <v>74</v>
      </c>
      <c r="C174" s="239" t="s">
        <v>106</v>
      </c>
      <c r="D174" s="275" t="s">
        <v>581</v>
      </c>
      <c r="E174" s="241"/>
      <c r="F174" s="242">
        <f>F175</f>
        <v>1000000</v>
      </c>
    </row>
    <row r="175" spans="1:6" ht="33" customHeight="1">
      <c r="A175" s="300" t="s">
        <v>582</v>
      </c>
      <c r="B175" s="239" t="s">
        <v>74</v>
      </c>
      <c r="C175" s="239" t="s">
        <v>106</v>
      </c>
      <c r="D175" s="275" t="s">
        <v>581</v>
      </c>
      <c r="E175" s="241" t="s">
        <v>583</v>
      </c>
      <c r="F175" s="242">
        <v>1000000</v>
      </c>
    </row>
    <row r="176" spans="1:6" ht="25.5" hidden="1">
      <c r="A176" s="284" t="s">
        <v>584</v>
      </c>
      <c r="B176" s="239" t="s">
        <v>74</v>
      </c>
      <c r="C176" s="239" t="s">
        <v>106</v>
      </c>
      <c r="D176" s="275" t="s">
        <v>585</v>
      </c>
      <c r="E176" s="229"/>
      <c r="F176" s="242">
        <f>F177</f>
        <v>0</v>
      </c>
    </row>
    <row r="177" spans="1:6" ht="15" hidden="1">
      <c r="A177" s="244" t="s">
        <v>310</v>
      </c>
      <c r="B177" s="239" t="s">
        <v>74</v>
      </c>
      <c r="C177" s="239" t="s">
        <v>106</v>
      </c>
      <c r="D177" s="275" t="s">
        <v>585</v>
      </c>
      <c r="E177" s="241" t="s">
        <v>261</v>
      </c>
      <c r="F177" s="242"/>
    </row>
    <row r="178" spans="1:6" s="234" customFormat="1" ht="14.25">
      <c r="A178" s="233" t="s">
        <v>99</v>
      </c>
      <c r="B178" s="228" t="s">
        <v>74</v>
      </c>
      <c r="C178" s="228" t="s">
        <v>100</v>
      </c>
      <c r="D178" s="228"/>
      <c r="E178" s="229"/>
      <c r="F178" s="230">
        <f>F179+F191+F196+F186</f>
        <v>632000</v>
      </c>
    </row>
    <row r="179" spans="1:6" s="234" customFormat="1" ht="45" customHeight="1">
      <c r="A179" s="281" t="s">
        <v>586</v>
      </c>
      <c r="B179" s="228" t="s">
        <v>74</v>
      </c>
      <c r="C179" s="228" t="s">
        <v>100</v>
      </c>
      <c r="D179" s="228" t="s">
        <v>587</v>
      </c>
      <c r="E179" s="229"/>
      <c r="F179" s="230">
        <f>F180</f>
        <v>97000</v>
      </c>
    </row>
    <row r="180" spans="1:6" s="277" customFormat="1" ht="63.75">
      <c r="A180" s="301" t="s">
        <v>588</v>
      </c>
      <c r="B180" s="249" t="s">
        <v>74</v>
      </c>
      <c r="C180" s="249" t="s">
        <v>100</v>
      </c>
      <c r="D180" s="249" t="s">
        <v>589</v>
      </c>
      <c r="E180" s="276"/>
      <c r="F180" s="252">
        <f>F181</f>
        <v>97000</v>
      </c>
    </row>
    <row r="181" spans="1:6" s="234" customFormat="1" ht="43.5" customHeight="1">
      <c r="A181" s="260" t="s">
        <v>590</v>
      </c>
      <c r="B181" s="228" t="s">
        <v>74</v>
      </c>
      <c r="C181" s="228" t="s">
        <v>100</v>
      </c>
      <c r="D181" s="228" t="s">
        <v>591</v>
      </c>
      <c r="E181" s="229"/>
      <c r="F181" s="230">
        <f>F182+F184</f>
        <v>97000</v>
      </c>
    </row>
    <row r="182" spans="1:6" s="234" customFormat="1" ht="15">
      <c r="A182" s="243" t="s">
        <v>592</v>
      </c>
      <c r="B182" s="239" t="s">
        <v>74</v>
      </c>
      <c r="C182" s="239" t="s">
        <v>100</v>
      </c>
      <c r="D182" s="239" t="s">
        <v>593</v>
      </c>
      <c r="E182" s="229"/>
      <c r="F182" s="242">
        <f>F183</f>
        <v>62000</v>
      </c>
    </row>
    <row r="183" spans="1:6" s="234" customFormat="1" ht="26.25">
      <c r="A183" s="244" t="s">
        <v>435</v>
      </c>
      <c r="B183" s="239" t="s">
        <v>74</v>
      </c>
      <c r="C183" s="239" t="s">
        <v>100</v>
      </c>
      <c r="D183" s="239" t="s">
        <v>593</v>
      </c>
      <c r="E183" s="241" t="s">
        <v>261</v>
      </c>
      <c r="F183" s="242">
        <f>5000+32000+25000</f>
        <v>62000</v>
      </c>
    </row>
    <row r="184" spans="1:6" s="234" customFormat="1" ht="15">
      <c r="A184" s="243" t="s">
        <v>594</v>
      </c>
      <c r="B184" s="239" t="s">
        <v>74</v>
      </c>
      <c r="C184" s="239" t="s">
        <v>100</v>
      </c>
      <c r="D184" s="239" t="s">
        <v>595</v>
      </c>
      <c r="E184" s="229"/>
      <c r="F184" s="242">
        <f>F185</f>
        <v>35000</v>
      </c>
    </row>
    <row r="185" spans="1:6" s="234" customFormat="1" ht="26.25">
      <c r="A185" s="244" t="s">
        <v>435</v>
      </c>
      <c r="B185" s="239" t="s">
        <v>74</v>
      </c>
      <c r="C185" s="239" t="s">
        <v>100</v>
      </c>
      <c r="D185" s="239" t="s">
        <v>595</v>
      </c>
      <c r="E185" s="241" t="s">
        <v>261</v>
      </c>
      <c r="F185" s="242">
        <f>5000+30000</f>
        <v>35000</v>
      </c>
    </row>
    <row r="186" spans="1:6" s="234" customFormat="1" ht="46.5" customHeight="1">
      <c r="A186" s="281" t="s">
        <v>596</v>
      </c>
      <c r="B186" s="228" t="s">
        <v>74</v>
      </c>
      <c r="C186" s="228" t="s">
        <v>100</v>
      </c>
      <c r="D186" s="294" t="s">
        <v>597</v>
      </c>
      <c r="E186" s="229"/>
      <c r="F186" s="230">
        <f>F187</f>
        <v>100000</v>
      </c>
    </row>
    <row r="187" spans="1:6" ht="44.25" customHeight="1">
      <c r="A187" s="282" t="s">
        <v>598</v>
      </c>
      <c r="B187" s="239" t="s">
        <v>74</v>
      </c>
      <c r="C187" s="239" t="s">
        <v>100</v>
      </c>
      <c r="D187" s="295" t="s">
        <v>599</v>
      </c>
      <c r="E187" s="241"/>
      <c r="F187" s="242">
        <f>F188</f>
        <v>100000</v>
      </c>
    </row>
    <row r="188" spans="1:6" s="234" customFormat="1" ht="29.25" customHeight="1">
      <c r="A188" s="260" t="s">
        <v>600</v>
      </c>
      <c r="B188" s="239" t="s">
        <v>74</v>
      </c>
      <c r="C188" s="239" t="s">
        <v>100</v>
      </c>
      <c r="D188" s="302" t="s">
        <v>601</v>
      </c>
      <c r="E188" s="229"/>
      <c r="F188" s="242">
        <f>F189</f>
        <v>100000</v>
      </c>
    </row>
    <row r="189" spans="1:6" ht="15">
      <c r="A189" s="303" t="s">
        <v>312</v>
      </c>
      <c r="B189" s="239" t="s">
        <v>74</v>
      </c>
      <c r="C189" s="239" t="s">
        <v>100</v>
      </c>
      <c r="D189" s="295" t="s">
        <v>602</v>
      </c>
      <c r="E189" s="241"/>
      <c r="F189" s="242">
        <f>F190</f>
        <v>100000</v>
      </c>
    </row>
    <row r="190" spans="1:6" ht="15">
      <c r="A190" s="244" t="s">
        <v>310</v>
      </c>
      <c r="B190" s="239" t="s">
        <v>74</v>
      </c>
      <c r="C190" s="239" t="s">
        <v>100</v>
      </c>
      <c r="D190" s="295" t="s">
        <v>602</v>
      </c>
      <c r="E190" s="241" t="s">
        <v>261</v>
      </c>
      <c r="F190" s="242">
        <v>100000</v>
      </c>
    </row>
    <row r="191" spans="1:6" s="234" customFormat="1" ht="54.75" customHeight="1">
      <c r="A191" s="281" t="s">
        <v>603</v>
      </c>
      <c r="B191" s="228" t="s">
        <v>74</v>
      </c>
      <c r="C191" s="228" t="s">
        <v>100</v>
      </c>
      <c r="D191" s="294" t="s">
        <v>604</v>
      </c>
      <c r="E191" s="229"/>
      <c r="F191" s="230">
        <f>F192</f>
        <v>400000</v>
      </c>
    </row>
    <row r="192" spans="1:6" s="253" customFormat="1" ht="66.75" customHeight="1">
      <c r="A192" s="282" t="s">
        <v>605</v>
      </c>
      <c r="B192" s="249" t="s">
        <v>74</v>
      </c>
      <c r="C192" s="249" t="s">
        <v>100</v>
      </c>
      <c r="D192" s="304" t="s">
        <v>606</v>
      </c>
      <c r="E192" s="257"/>
      <c r="F192" s="252">
        <f>F193</f>
        <v>400000</v>
      </c>
    </row>
    <row r="193" spans="1:6" ht="36" customHeight="1">
      <c r="A193" s="260" t="s">
        <v>607</v>
      </c>
      <c r="B193" s="228" t="s">
        <v>74</v>
      </c>
      <c r="C193" s="228" t="s">
        <v>100</v>
      </c>
      <c r="D193" s="267" t="s">
        <v>608</v>
      </c>
      <c r="E193" s="245"/>
      <c r="F193" s="242">
        <f>F194</f>
        <v>400000</v>
      </c>
    </row>
    <row r="194" spans="1:6" ht="45.75" customHeight="1">
      <c r="A194" s="305" t="s">
        <v>609</v>
      </c>
      <c r="B194" s="239" t="s">
        <v>74</v>
      </c>
      <c r="C194" s="239" t="s">
        <v>100</v>
      </c>
      <c r="D194" s="269" t="s">
        <v>610</v>
      </c>
      <c r="E194" s="245"/>
      <c r="F194" s="242">
        <f>F195</f>
        <v>400000</v>
      </c>
    </row>
    <row r="195" spans="1:6" ht="15">
      <c r="A195" s="305" t="s">
        <v>90</v>
      </c>
      <c r="B195" s="239" t="s">
        <v>74</v>
      </c>
      <c r="C195" s="239" t="s">
        <v>100</v>
      </c>
      <c r="D195" s="269" t="s">
        <v>610</v>
      </c>
      <c r="E195" s="245" t="s">
        <v>97</v>
      </c>
      <c r="F195" s="242">
        <v>400000</v>
      </c>
    </row>
    <row r="196" spans="1:6" s="234" customFormat="1" ht="46.5" customHeight="1">
      <c r="A196" s="283" t="s">
        <v>611</v>
      </c>
      <c r="B196" s="228" t="s">
        <v>74</v>
      </c>
      <c r="C196" s="228" t="s">
        <v>100</v>
      </c>
      <c r="D196" s="228" t="s">
        <v>612</v>
      </c>
      <c r="E196" s="246"/>
      <c r="F196" s="230">
        <f>F197+5000</f>
        <v>35000</v>
      </c>
    </row>
    <row r="197" spans="1:6" s="253" customFormat="1" ht="69" customHeight="1">
      <c r="A197" s="301" t="s">
        <v>613</v>
      </c>
      <c r="B197" s="249" t="s">
        <v>74</v>
      </c>
      <c r="C197" s="249" t="s">
        <v>100</v>
      </c>
      <c r="D197" s="249" t="s">
        <v>614</v>
      </c>
      <c r="E197" s="251"/>
      <c r="F197" s="252">
        <f>F198</f>
        <v>30000</v>
      </c>
    </row>
    <row r="198" spans="1:6" s="234" customFormat="1" ht="52.5" customHeight="1">
      <c r="A198" s="306" t="s">
        <v>615</v>
      </c>
      <c r="B198" s="228" t="s">
        <v>74</v>
      </c>
      <c r="C198" s="228" t="s">
        <v>100</v>
      </c>
      <c r="D198" s="228" t="s">
        <v>616</v>
      </c>
      <c r="E198" s="246"/>
      <c r="F198" s="230">
        <f>F199</f>
        <v>30000</v>
      </c>
    </row>
    <row r="199" spans="1:6" ht="26.25">
      <c r="A199" s="243" t="s">
        <v>617</v>
      </c>
      <c r="B199" s="239" t="s">
        <v>74</v>
      </c>
      <c r="C199" s="239" t="s">
        <v>100</v>
      </c>
      <c r="D199" s="239" t="s">
        <v>618</v>
      </c>
      <c r="E199" s="245"/>
      <c r="F199" s="242">
        <f>F200</f>
        <v>30000</v>
      </c>
    </row>
    <row r="200" spans="1:6" ht="26.25">
      <c r="A200" s="244" t="s">
        <v>435</v>
      </c>
      <c r="B200" s="239" t="s">
        <v>74</v>
      </c>
      <c r="C200" s="239" t="s">
        <v>100</v>
      </c>
      <c r="D200" s="239" t="s">
        <v>618</v>
      </c>
      <c r="E200" s="245" t="s">
        <v>261</v>
      </c>
      <c r="F200" s="242">
        <v>30000</v>
      </c>
    </row>
    <row r="201" spans="1:6" ht="69.75" customHeight="1">
      <c r="A201" s="259" t="s">
        <v>619</v>
      </c>
      <c r="B201" s="249" t="s">
        <v>74</v>
      </c>
      <c r="C201" s="249" t="s">
        <v>100</v>
      </c>
      <c r="D201" s="249" t="s">
        <v>620</v>
      </c>
      <c r="E201" s="245"/>
      <c r="F201" s="242">
        <f>F202</f>
        <v>5000</v>
      </c>
    </row>
    <row r="202" spans="1:6" s="234" customFormat="1" ht="45.75" customHeight="1">
      <c r="A202" s="306" t="s">
        <v>621</v>
      </c>
      <c r="B202" s="228" t="s">
        <v>74</v>
      </c>
      <c r="C202" s="228" t="s">
        <v>100</v>
      </c>
      <c r="D202" s="228" t="s">
        <v>622</v>
      </c>
      <c r="E202" s="246"/>
      <c r="F202" s="230">
        <f>F203</f>
        <v>5000</v>
      </c>
    </row>
    <row r="203" spans="1:6" ht="26.25">
      <c r="A203" s="244" t="s">
        <v>623</v>
      </c>
      <c r="B203" s="239" t="s">
        <v>74</v>
      </c>
      <c r="C203" s="239" t="s">
        <v>100</v>
      </c>
      <c r="D203" s="239" t="s">
        <v>624</v>
      </c>
      <c r="E203" s="245"/>
      <c r="F203" s="242">
        <f>F204</f>
        <v>5000</v>
      </c>
    </row>
    <row r="204" spans="1:6" ht="26.25">
      <c r="A204" s="244" t="s">
        <v>435</v>
      </c>
      <c r="B204" s="239" t="s">
        <v>74</v>
      </c>
      <c r="C204" s="239" t="s">
        <v>100</v>
      </c>
      <c r="D204" s="239" t="s">
        <v>624</v>
      </c>
      <c r="E204" s="245" t="s">
        <v>261</v>
      </c>
      <c r="F204" s="242">
        <v>5000</v>
      </c>
    </row>
    <row r="205" spans="1:6" s="234" customFormat="1" ht="14.25">
      <c r="A205" s="236" t="s">
        <v>625</v>
      </c>
      <c r="B205" s="228" t="s">
        <v>94</v>
      </c>
      <c r="C205" s="228"/>
      <c r="D205" s="228"/>
      <c r="E205" s="246"/>
      <c r="F205" s="230">
        <f>F206</f>
        <v>8198804</v>
      </c>
    </row>
    <row r="206" spans="1:6" s="234" customFormat="1" ht="14.25">
      <c r="A206" s="236" t="s">
        <v>626</v>
      </c>
      <c r="B206" s="228" t="s">
        <v>94</v>
      </c>
      <c r="C206" s="228" t="s">
        <v>262</v>
      </c>
      <c r="D206" s="228"/>
      <c r="E206" s="246"/>
      <c r="F206" s="230">
        <f>F207+F218+F223</f>
        <v>8198804</v>
      </c>
    </row>
    <row r="207" spans="1:6" s="234" customFormat="1" ht="41.25" customHeight="1">
      <c r="A207" s="227" t="s">
        <v>627</v>
      </c>
      <c r="B207" s="228" t="s">
        <v>94</v>
      </c>
      <c r="C207" s="228" t="s">
        <v>262</v>
      </c>
      <c r="D207" s="287" t="s">
        <v>628</v>
      </c>
      <c r="E207" s="246"/>
      <c r="F207" s="230">
        <f>F208</f>
        <v>1560000</v>
      </c>
    </row>
    <row r="208" spans="1:6" s="253" customFormat="1" ht="51.75">
      <c r="A208" s="307" t="s">
        <v>629</v>
      </c>
      <c r="B208" s="249" t="s">
        <v>94</v>
      </c>
      <c r="C208" s="249" t="s">
        <v>262</v>
      </c>
      <c r="D208" s="308" t="s">
        <v>630</v>
      </c>
      <c r="E208" s="251"/>
      <c r="F208" s="252">
        <f>F209</f>
        <v>1560000</v>
      </c>
    </row>
    <row r="209" spans="1:6" s="234" customFormat="1" ht="25.5">
      <c r="A209" s="260" t="s">
        <v>631</v>
      </c>
      <c r="B209" s="228" t="s">
        <v>94</v>
      </c>
      <c r="C209" s="228" t="s">
        <v>262</v>
      </c>
      <c r="D209" s="287" t="s">
        <v>632</v>
      </c>
      <c r="E209" s="246"/>
      <c r="F209" s="230">
        <f>F210+F212+F214+F216</f>
        <v>1560000</v>
      </c>
    </row>
    <row r="210" spans="1:6" ht="39" hidden="1">
      <c r="A210" s="265" t="s">
        <v>633</v>
      </c>
      <c r="B210" s="239" t="s">
        <v>94</v>
      </c>
      <c r="C210" s="239" t="s">
        <v>262</v>
      </c>
      <c r="D210" s="275" t="s">
        <v>634</v>
      </c>
      <c r="E210" s="245"/>
      <c r="F210" s="242">
        <f>F211</f>
        <v>0</v>
      </c>
    </row>
    <row r="211" spans="1:6" ht="15" hidden="1">
      <c r="A211" s="305" t="s">
        <v>90</v>
      </c>
      <c r="B211" s="239" t="s">
        <v>94</v>
      </c>
      <c r="C211" s="239" t="s">
        <v>262</v>
      </c>
      <c r="D211" s="275" t="s">
        <v>634</v>
      </c>
      <c r="E211" s="245" t="s">
        <v>97</v>
      </c>
      <c r="F211" s="242"/>
    </row>
    <row r="212" spans="1:6" ht="51.75" hidden="1">
      <c r="A212" s="265" t="s">
        <v>635</v>
      </c>
      <c r="B212" s="239" t="s">
        <v>94</v>
      </c>
      <c r="C212" s="239" t="s">
        <v>262</v>
      </c>
      <c r="D212" s="275" t="s">
        <v>636</v>
      </c>
      <c r="E212" s="245"/>
      <c r="F212" s="242">
        <f>F213</f>
        <v>0</v>
      </c>
    </row>
    <row r="213" spans="1:6" ht="15" hidden="1">
      <c r="A213" s="305" t="s">
        <v>90</v>
      </c>
      <c r="B213" s="239" t="s">
        <v>94</v>
      </c>
      <c r="C213" s="239" t="s">
        <v>262</v>
      </c>
      <c r="D213" s="275" t="s">
        <v>636</v>
      </c>
      <c r="E213" s="245" t="s">
        <v>97</v>
      </c>
      <c r="F213" s="242"/>
    </row>
    <row r="214" spans="1:6" ht="39" hidden="1">
      <c r="A214" s="265" t="s">
        <v>637</v>
      </c>
      <c r="B214" s="239" t="s">
        <v>94</v>
      </c>
      <c r="C214" s="239" t="s">
        <v>262</v>
      </c>
      <c r="D214" s="275" t="s">
        <v>638</v>
      </c>
      <c r="E214" s="245"/>
      <c r="F214" s="242">
        <f>F215</f>
        <v>0</v>
      </c>
    </row>
    <row r="215" spans="1:6" ht="15" hidden="1">
      <c r="A215" s="305" t="s">
        <v>90</v>
      </c>
      <c r="B215" s="239" t="s">
        <v>94</v>
      </c>
      <c r="C215" s="239" t="s">
        <v>262</v>
      </c>
      <c r="D215" s="275" t="s">
        <v>638</v>
      </c>
      <c r="E215" s="245" t="s">
        <v>97</v>
      </c>
      <c r="F215" s="242"/>
    </row>
    <row r="216" spans="1:6" ht="39">
      <c r="A216" s="265" t="s">
        <v>639</v>
      </c>
      <c r="B216" s="239" t="s">
        <v>94</v>
      </c>
      <c r="C216" s="239" t="s">
        <v>262</v>
      </c>
      <c r="D216" s="275" t="s">
        <v>640</v>
      </c>
      <c r="E216" s="245"/>
      <c r="F216" s="242">
        <f>F217</f>
        <v>1560000</v>
      </c>
    </row>
    <row r="217" spans="1:6" ht="15">
      <c r="A217" s="305" t="s">
        <v>90</v>
      </c>
      <c r="B217" s="239" t="s">
        <v>94</v>
      </c>
      <c r="C217" s="239" t="s">
        <v>262</v>
      </c>
      <c r="D217" s="275" t="s">
        <v>640</v>
      </c>
      <c r="E217" s="245" t="s">
        <v>97</v>
      </c>
      <c r="F217" s="242">
        <v>1560000</v>
      </c>
    </row>
    <row r="218" spans="1:6" s="234" customFormat="1" ht="60.75" customHeight="1">
      <c r="A218" s="309" t="s">
        <v>641</v>
      </c>
      <c r="B218" s="228" t="s">
        <v>94</v>
      </c>
      <c r="C218" s="228" t="s">
        <v>262</v>
      </c>
      <c r="D218" s="287" t="s">
        <v>604</v>
      </c>
      <c r="E218" s="246"/>
      <c r="F218" s="230">
        <f>F219</f>
        <v>2550000</v>
      </c>
    </row>
    <row r="219" spans="1:6" s="253" customFormat="1" ht="83.25" customHeight="1">
      <c r="A219" s="310" t="s">
        <v>642</v>
      </c>
      <c r="B219" s="249" t="s">
        <v>94</v>
      </c>
      <c r="C219" s="249" t="s">
        <v>262</v>
      </c>
      <c r="D219" s="290" t="s">
        <v>643</v>
      </c>
      <c r="E219" s="251"/>
      <c r="F219" s="252">
        <f>F220</f>
        <v>2550000</v>
      </c>
    </row>
    <row r="220" spans="1:6" s="234" customFormat="1" ht="44.25" customHeight="1">
      <c r="A220" s="260" t="s">
        <v>644</v>
      </c>
      <c r="B220" s="228" t="s">
        <v>94</v>
      </c>
      <c r="C220" s="228" t="s">
        <v>262</v>
      </c>
      <c r="D220" s="267" t="s">
        <v>645</v>
      </c>
      <c r="E220" s="246"/>
      <c r="F220" s="230">
        <f>F221</f>
        <v>2550000</v>
      </c>
    </row>
    <row r="221" spans="1:6" ht="39">
      <c r="A221" s="243" t="s">
        <v>646</v>
      </c>
      <c r="B221" s="239" t="s">
        <v>94</v>
      </c>
      <c r="C221" s="239" t="s">
        <v>262</v>
      </c>
      <c r="D221" s="269" t="s">
        <v>647</v>
      </c>
      <c r="E221" s="245"/>
      <c r="F221" s="242">
        <f>F222</f>
        <v>2550000</v>
      </c>
    </row>
    <row r="222" spans="1:6" ht="15">
      <c r="A222" s="305" t="s">
        <v>90</v>
      </c>
      <c r="B222" s="239" t="s">
        <v>94</v>
      </c>
      <c r="C222" s="239" t="s">
        <v>262</v>
      </c>
      <c r="D222" s="269" t="s">
        <v>647</v>
      </c>
      <c r="E222" s="245" t="s">
        <v>97</v>
      </c>
      <c r="F222" s="242">
        <f>250000+1000000+1300000</f>
        <v>2550000</v>
      </c>
    </row>
    <row r="223" spans="1:6" s="234" customFormat="1" ht="45" customHeight="1">
      <c r="A223" s="283" t="s">
        <v>648</v>
      </c>
      <c r="B223" s="228" t="s">
        <v>94</v>
      </c>
      <c r="C223" s="228" t="s">
        <v>262</v>
      </c>
      <c r="D223" s="287" t="s">
        <v>649</v>
      </c>
      <c r="E223" s="246"/>
      <c r="F223" s="230">
        <f>F224</f>
        <v>4088804</v>
      </c>
    </row>
    <row r="224" spans="1:6" s="253" customFormat="1" ht="76.5" customHeight="1">
      <c r="A224" s="311" t="s">
        <v>650</v>
      </c>
      <c r="B224" s="249" t="s">
        <v>94</v>
      </c>
      <c r="C224" s="249" t="s">
        <v>262</v>
      </c>
      <c r="D224" s="290" t="s">
        <v>651</v>
      </c>
      <c r="E224" s="251"/>
      <c r="F224" s="252">
        <f>F232+F225</f>
        <v>4088804</v>
      </c>
    </row>
    <row r="225" spans="1:6" s="253" customFormat="1" ht="30" customHeight="1">
      <c r="A225" s="280" t="s">
        <v>652</v>
      </c>
      <c r="B225" s="228" t="s">
        <v>94</v>
      </c>
      <c r="C225" s="228" t="s">
        <v>262</v>
      </c>
      <c r="D225" s="287" t="s">
        <v>653</v>
      </c>
      <c r="E225" s="251"/>
      <c r="F225" s="252">
        <f>F226+F228+F230</f>
        <v>1169400</v>
      </c>
    </row>
    <row r="226" spans="1:6" s="253" customFormat="1" ht="57.75" customHeight="1" hidden="1">
      <c r="A226" s="312" t="s">
        <v>654</v>
      </c>
      <c r="B226" s="239" t="s">
        <v>94</v>
      </c>
      <c r="C226" s="239" t="s">
        <v>262</v>
      </c>
      <c r="D226" s="239" t="s">
        <v>655</v>
      </c>
      <c r="E226" s="251"/>
      <c r="F226" s="252">
        <f>F227</f>
        <v>0</v>
      </c>
    </row>
    <row r="227" spans="1:6" s="253" customFormat="1" ht="21" customHeight="1" hidden="1">
      <c r="A227" s="313" t="s">
        <v>90</v>
      </c>
      <c r="B227" s="239" t="s">
        <v>94</v>
      </c>
      <c r="C227" s="239" t="s">
        <v>262</v>
      </c>
      <c r="D227" s="239" t="s">
        <v>655</v>
      </c>
      <c r="E227" s="251" t="s">
        <v>97</v>
      </c>
      <c r="F227" s="252"/>
    </row>
    <row r="228" spans="1:6" s="253" customFormat="1" ht="34.5" customHeight="1" hidden="1">
      <c r="A228" s="312" t="s">
        <v>656</v>
      </c>
      <c r="B228" s="239" t="s">
        <v>94</v>
      </c>
      <c r="C228" s="239" t="s">
        <v>262</v>
      </c>
      <c r="D228" s="239" t="s">
        <v>657</v>
      </c>
      <c r="E228" s="251"/>
      <c r="F228" s="252">
        <f>F229</f>
        <v>0</v>
      </c>
    </row>
    <row r="229" spans="1:6" s="253" customFormat="1" ht="20.25" customHeight="1" hidden="1">
      <c r="A229" s="313" t="s">
        <v>90</v>
      </c>
      <c r="B229" s="239" t="s">
        <v>94</v>
      </c>
      <c r="C229" s="239" t="s">
        <v>262</v>
      </c>
      <c r="D229" s="239" t="s">
        <v>657</v>
      </c>
      <c r="E229" s="251" t="s">
        <v>97</v>
      </c>
      <c r="F229" s="252"/>
    </row>
    <row r="230" spans="1:6" s="253" customFormat="1" ht="36.75" customHeight="1">
      <c r="A230" s="312" t="s">
        <v>658</v>
      </c>
      <c r="B230" s="239" t="s">
        <v>94</v>
      </c>
      <c r="C230" s="239" t="s">
        <v>262</v>
      </c>
      <c r="D230" s="239" t="s">
        <v>659</v>
      </c>
      <c r="E230" s="251"/>
      <c r="F230" s="252">
        <f>F231</f>
        <v>1169400</v>
      </c>
    </row>
    <row r="231" spans="1:6" s="253" customFormat="1" ht="24.75" customHeight="1">
      <c r="A231" s="313" t="s">
        <v>90</v>
      </c>
      <c r="B231" s="239" t="s">
        <v>94</v>
      </c>
      <c r="C231" s="239" t="s">
        <v>262</v>
      </c>
      <c r="D231" s="239" t="s">
        <v>659</v>
      </c>
      <c r="E231" s="251" t="s">
        <v>97</v>
      </c>
      <c r="F231" s="252">
        <f>274000+895400</f>
        <v>1169400</v>
      </c>
    </row>
    <row r="232" spans="1:6" s="234" customFormat="1" ht="28.5" customHeight="1">
      <c r="A232" s="314" t="s">
        <v>660</v>
      </c>
      <c r="B232" s="228" t="s">
        <v>94</v>
      </c>
      <c r="C232" s="228" t="s">
        <v>262</v>
      </c>
      <c r="D232" s="287" t="s">
        <v>661</v>
      </c>
      <c r="E232" s="246"/>
      <c r="F232" s="230">
        <f>F237+F235+F233</f>
        <v>2919404</v>
      </c>
    </row>
    <row r="233" spans="1:6" ht="44.25" customHeight="1" hidden="1">
      <c r="A233" s="255" t="s">
        <v>654</v>
      </c>
      <c r="B233" s="239" t="s">
        <v>94</v>
      </c>
      <c r="C233" s="239" t="s">
        <v>262</v>
      </c>
      <c r="D233" s="275" t="s">
        <v>662</v>
      </c>
      <c r="E233" s="245"/>
      <c r="F233" s="242">
        <f>F234</f>
        <v>0</v>
      </c>
    </row>
    <row r="234" spans="1:6" ht="15" hidden="1">
      <c r="A234" s="313" t="s">
        <v>90</v>
      </c>
      <c r="B234" s="239" t="s">
        <v>94</v>
      </c>
      <c r="C234" s="239" t="s">
        <v>262</v>
      </c>
      <c r="D234" s="275" t="s">
        <v>662</v>
      </c>
      <c r="E234" s="245" t="s">
        <v>97</v>
      </c>
      <c r="F234" s="242"/>
    </row>
    <row r="235" spans="1:6" ht="26.25" hidden="1">
      <c r="A235" s="255" t="s">
        <v>656</v>
      </c>
      <c r="B235" s="239" t="s">
        <v>94</v>
      </c>
      <c r="C235" s="239" t="s">
        <v>262</v>
      </c>
      <c r="D235" s="275" t="s">
        <v>663</v>
      </c>
      <c r="E235" s="245"/>
      <c r="F235" s="242">
        <f>F236</f>
        <v>0</v>
      </c>
    </row>
    <row r="236" spans="1:6" ht="15" hidden="1">
      <c r="A236" s="305" t="s">
        <v>90</v>
      </c>
      <c r="B236" s="239" t="s">
        <v>94</v>
      </c>
      <c r="C236" s="239" t="s">
        <v>262</v>
      </c>
      <c r="D236" s="275" t="s">
        <v>663</v>
      </c>
      <c r="E236" s="245" t="s">
        <v>97</v>
      </c>
      <c r="F236" s="242"/>
    </row>
    <row r="237" spans="1:6" ht="26.25">
      <c r="A237" s="255" t="s">
        <v>658</v>
      </c>
      <c r="B237" s="239" t="s">
        <v>94</v>
      </c>
      <c r="C237" s="239" t="s">
        <v>262</v>
      </c>
      <c r="D237" s="275" t="s">
        <v>664</v>
      </c>
      <c r="E237" s="245"/>
      <c r="F237" s="242">
        <f>F238</f>
        <v>2919404</v>
      </c>
    </row>
    <row r="238" spans="1:6" ht="15">
      <c r="A238" s="305" t="s">
        <v>90</v>
      </c>
      <c r="B238" s="239" t="s">
        <v>94</v>
      </c>
      <c r="C238" s="239" t="s">
        <v>262</v>
      </c>
      <c r="D238" s="275" t="s">
        <v>664</v>
      </c>
      <c r="E238" s="245" t="s">
        <v>97</v>
      </c>
      <c r="F238" s="242">
        <f>2469404+450000</f>
        <v>2919404</v>
      </c>
    </row>
    <row r="239" spans="1:6" s="234" customFormat="1" ht="13.5" customHeight="1">
      <c r="A239" s="233" t="s">
        <v>253</v>
      </c>
      <c r="B239" s="228" t="s">
        <v>228</v>
      </c>
      <c r="C239" s="228"/>
      <c r="D239" s="287"/>
      <c r="E239" s="289"/>
      <c r="F239" s="230">
        <f>F328+F240+F263+F353+F315</f>
        <v>279144574</v>
      </c>
    </row>
    <row r="240" spans="1:6" s="234" customFormat="1" ht="15" customHeight="1">
      <c r="A240" s="233" t="s">
        <v>101</v>
      </c>
      <c r="B240" s="228" t="s">
        <v>228</v>
      </c>
      <c r="C240" s="228" t="s">
        <v>34</v>
      </c>
      <c r="D240" s="287"/>
      <c r="E240" s="289"/>
      <c r="F240" s="230">
        <f>F241+F259</f>
        <v>66383197</v>
      </c>
    </row>
    <row r="241" spans="1:6" s="234" customFormat="1" ht="30.75" customHeight="1">
      <c r="A241" s="233" t="s">
        <v>337</v>
      </c>
      <c r="B241" s="228" t="s">
        <v>228</v>
      </c>
      <c r="C241" s="228" t="s">
        <v>34</v>
      </c>
      <c r="D241" s="228" t="s">
        <v>665</v>
      </c>
      <c r="E241" s="229"/>
      <c r="F241" s="230">
        <f>F242</f>
        <v>66383197</v>
      </c>
    </row>
    <row r="242" spans="1:6" s="253" customFormat="1" ht="41.25" customHeight="1">
      <c r="A242" s="315" t="s">
        <v>338</v>
      </c>
      <c r="B242" s="249" t="s">
        <v>228</v>
      </c>
      <c r="C242" s="249" t="s">
        <v>34</v>
      </c>
      <c r="D242" s="249" t="s">
        <v>666</v>
      </c>
      <c r="E242" s="257"/>
      <c r="F242" s="252">
        <f>F243</f>
        <v>66383197</v>
      </c>
    </row>
    <row r="243" spans="1:6" s="234" customFormat="1" ht="42" customHeight="1">
      <c r="A243" s="260" t="s">
        <v>667</v>
      </c>
      <c r="B243" s="228" t="s">
        <v>228</v>
      </c>
      <c r="C243" s="228" t="s">
        <v>34</v>
      </c>
      <c r="D243" s="228" t="s">
        <v>668</v>
      </c>
      <c r="E243" s="229"/>
      <c r="F243" s="230">
        <f>F244+F251+F253+F255+F249+F247</f>
        <v>66383197</v>
      </c>
    </row>
    <row r="244" spans="1:6" ht="67.5" customHeight="1">
      <c r="A244" s="255" t="s">
        <v>669</v>
      </c>
      <c r="B244" s="239" t="s">
        <v>228</v>
      </c>
      <c r="C244" s="239" t="s">
        <v>34</v>
      </c>
      <c r="D244" s="239" t="s">
        <v>670</v>
      </c>
      <c r="E244" s="241"/>
      <c r="F244" s="242">
        <f>F245+F246</f>
        <v>35860397</v>
      </c>
    </row>
    <row r="245" spans="1:6" ht="45" customHeight="1">
      <c r="A245" s="316" t="s">
        <v>311</v>
      </c>
      <c r="B245" s="239" t="s">
        <v>228</v>
      </c>
      <c r="C245" s="239" t="s">
        <v>34</v>
      </c>
      <c r="D245" s="239" t="s">
        <v>670</v>
      </c>
      <c r="E245" s="241" t="s">
        <v>75</v>
      </c>
      <c r="F245" s="242">
        <f>27343470+8257724</f>
        <v>35601194</v>
      </c>
    </row>
    <row r="246" spans="1:6" ht="24.75" customHeight="1">
      <c r="A246" s="244" t="s">
        <v>435</v>
      </c>
      <c r="B246" s="239" t="s">
        <v>228</v>
      </c>
      <c r="C246" s="239" t="s">
        <v>34</v>
      </c>
      <c r="D246" s="239" t="s">
        <v>670</v>
      </c>
      <c r="E246" s="241" t="s">
        <v>261</v>
      </c>
      <c r="F246" s="242">
        <v>259203</v>
      </c>
    </row>
    <row r="247" spans="1:6" ht="0.75" customHeight="1" hidden="1">
      <c r="A247" s="255" t="s">
        <v>671</v>
      </c>
      <c r="B247" s="239" t="s">
        <v>228</v>
      </c>
      <c r="C247" s="239" t="s">
        <v>34</v>
      </c>
      <c r="D247" s="239" t="s">
        <v>672</v>
      </c>
      <c r="E247" s="241"/>
      <c r="F247" s="242">
        <f>F248</f>
        <v>0</v>
      </c>
    </row>
    <row r="248" spans="1:6" ht="26.25" hidden="1">
      <c r="A248" s="244" t="s">
        <v>435</v>
      </c>
      <c r="B248" s="239" t="s">
        <v>228</v>
      </c>
      <c r="C248" s="239" t="s">
        <v>34</v>
      </c>
      <c r="D248" s="239" t="s">
        <v>672</v>
      </c>
      <c r="E248" s="241" t="s">
        <v>261</v>
      </c>
      <c r="F248" s="242"/>
    </row>
    <row r="249" spans="1:6" ht="27" customHeight="1" hidden="1">
      <c r="A249" s="255" t="s">
        <v>673</v>
      </c>
      <c r="B249" s="239" t="s">
        <v>228</v>
      </c>
      <c r="C249" s="239" t="s">
        <v>34</v>
      </c>
      <c r="D249" s="239" t="s">
        <v>674</v>
      </c>
      <c r="E249" s="241"/>
      <c r="F249" s="242">
        <f>F250</f>
        <v>0</v>
      </c>
    </row>
    <row r="250" spans="1:6" ht="25.5" customHeight="1" hidden="1">
      <c r="A250" s="244" t="s">
        <v>435</v>
      </c>
      <c r="B250" s="239" t="s">
        <v>228</v>
      </c>
      <c r="C250" s="239" t="s">
        <v>34</v>
      </c>
      <c r="D250" s="239" t="s">
        <v>674</v>
      </c>
      <c r="E250" s="241" t="s">
        <v>261</v>
      </c>
      <c r="F250" s="242"/>
    </row>
    <row r="251" spans="1:6" ht="51.75" hidden="1">
      <c r="A251" s="265" t="s">
        <v>675</v>
      </c>
      <c r="B251" s="239" t="s">
        <v>228</v>
      </c>
      <c r="C251" s="239" t="s">
        <v>34</v>
      </c>
      <c r="D251" s="239" t="s">
        <v>676</v>
      </c>
      <c r="E251" s="241"/>
      <c r="F251" s="242">
        <f>F252</f>
        <v>0</v>
      </c>
    </row>
    <row r="252" spans="1:6" ht="26.25" hidden="1">
      <c r="A252" s="244" t="s">
        <v>435</v>
      </c>
      <c r="B252" s="239" t="s">
        <v>228</v>
      </c>
      <c r="C252" s="239" t="s">
        <v>34</v>
      </c>
      <c r="D252" s="239" t="s">
        <v>676</v>
      </c>
      <c r="E252" s="241" t="s">
        <v>261</v>
      </c>
      <c r="F252" s="242"/>
    </row>
    <row r="253" spans="1:6" ht="44.25" customHeight="1" hidden="1">
      <c r="A253" s="265" t="s">
        <v>677</v>
      </c>
      <c r="B253" s="239" t="s">
        <v>228</v>
      </c>
      <c r="C253" s="239" t="s">
        <v>34</v>
      </c>
      <c r="D253" s="239" t="s">
        <v>678</v>
      </c>
      <c r="E253" s="241"/>
      <c r="F253" s="242">
        <f>F254</f>
        <v>0</v>
      </c>
    </row>
    <row r="254" spans="1:6" ht="26.25" hidden="1">
      <c r="A254" s="244" t="s">
        <v>435</v>
      </c>
      <c r="B254" s="239" t="s">
        <v>228</v>
      </c>
      <c r="C254" s="239" t="s">
        <v>34</v>
      </c>
      <c r="D254" s="239" t="s">
        <v>678</v>
      </c>
      <c r="E254" s="241" t="s">
        <v>261</v>
      </c>
      <c r="F254" s="242">
        <f>150000-150000</f>
        <v>0</v>
      </c>
    </row>
    <row r="255" spans="1:6" ht="25.5" customHeight="1">
      <c r="A255" s="247" t="s">
        <v>334</v>
      </c>
      <c r="B255" s="239" t="s">
        <v>228</v>
      </c>
      <c r="C255" s="239" t="s">
        <v>34</v>
      </c>
      <c r="D255" s="239" t="s">
        <v>679</v>
      </c>
      <c r="E255" s="241"/>
      <c r="F255" s="242">
        <f>F256+F257+F258</f>
        <v>30522800</v>
      </c>
    </row>
    <row r="256" spans="1:6" ht="45" customHeight="1">
      <c r="A256" s="244" t="s">
        <v>311</v>
      </c>
      <c r="B256" s="239" t="s">
        <v>228</v>
      </c>
      <c r="C256" s="239" t="s">
        <v>34</v>
      </c>
      <c r="D256" s="239" t="s">
        <v>679</v>
      </c>
      <c r="E256" s="241" t="s">
        <v>75</v>
      </c>
      <c r="F256" s="242">
        <f>11455400+3459500</f>
        <v>14914900</v>
      </c>
    </row>
    <row r="257" spans="1:6" ht="28.5" customHeight="1">
      <c r="A257" s="244" t="s">
        <v>435</v>
      </c>
      <c r="B257" s="239" t="s">
        <v>228</v>
      </c>
      <c r="C257" s="239" t="s">
        <v>34</v>
      </c>
      <c r="D257" s="239" t="s">
        <v>679</v>
      </c>
      <c r="E257" s="241" t="s">
        <v>261</v>
      </c>
      <c r="F257" s="242">
        <f>90000+5613200+134300+127800+1100900+6432000+10000</f>
        <v>13508200</v>
      </c>
    </row>
    <row r="258" spans="1:6" ht="14.25" customHeight="1">
      <c r="A258" s="247" t="s">
        <v>76</v>
      </c>
      <c r="B258" s="239" t="s">
        <v>228</v>
      </c>
      <c r="C258" s="239" t="s">
        <v>34</v>
      </c>
      <c r="D258" s="239" t="s">
        <v>679</v>
      </c>
      <c r="E258" s="241" t="s">
        <v>73</v>
      </c>
      <c r="F258" s="242">
        <f>2099700</f>
        <v>2099700</v>
      </c>
    </row>
    <row r="259" spans="1:6" ht="16.5" customHeight="1" hidden="1">
      <c r="A259" s="233" t="s">
        <v>323</v>
      </c>
      <c r="B259" s="294" t="s">
        <v>228</v>
      </c>
      <c r="C259" s="228" t="s">
        <v>34</v>
      </c>
      <c r="D259" s="267" t="s">
        <v>460</v>
      </c>
      <c r="E259" s="241"/>
      <c r="F259" s="242">
        <f>F260</f>
        <v>0</v>
      </c>
    </row>
    <row r="260" spans="1:6" ht="16.5" customHeight="1" hidden="1">
      <c r="A260" s="238" t="s">
        <v>324</v>
      </c>
      <c r="B260" s="239" t="s">
        <v>228</v>
      </c>
      <c r="C260" s="239" t="s">
        <v>34</v>
      </c>
      <c r="D260" s="239" t="s">
        <v>465</v>
      </c>
      <c r="E260" s="241"/>
      <c r="F260" s="242">
        <f>F261</f>
        <v>0</v>
      </c>
    </row>
    <row r="261" spans="1:6" ht="25.5" customHeight="1" hidden="1">
      <c r="A261" s="247" t="s">
        <v>334</v>
      </c>
      <c r="B261" s="239" t="s">
        <v>228</v>
      </c>
      <c r="C261" s="239" t="s">
        <v>34</v>
      </c>
      <c r="D261" s="239" t="s">
        <v>536</v>
      </c>
      <c r="E261" s="241"/>
      <c r="F261" s="242">
        <f>F262</f>
        <v>0</v>
      </c>
    </row>
    <row r="262" spans="1:6" ht="31.5" customHeight="1" hidden="1">
      <c r="A262" s="244" t="s">
        <v>435</v>
      </c>
      <c r="B262" s="239" t="s">
        <v>228</v>
      </c>
      <c r="C262" s="239" t="s">
        <v>34</v>
      </c>
      <c r="D262" s="239" t="s">
        <v>536</v>
      </c>
      <c r="E262" s="241" t="s">
        <v>261</v>
      </c>
      <c r="F262" s="242"/>
    </row>
    <row r="263" spans="1:6" s="234" customFormat="1" ht="18" customHeight="1">
      <c r="A263" s="233" t="s">
        <v>259</v>
      </c>
      <c r="B263" s="228" t="s">
        <v>228</v>
      </c>
      <c r="C263" s="228" t="s">
        <v>262</v>
      </c>
      <c r="D263" s="228"/>
      <c r="E263" s="229"/>
      <c r="F263" s="230">
        <f>F264+F302+F295+F310</f>
        <v>176074685</v>
      </c>
    </row>
    <row r="264" spans="1:6" s="234" customFormat="1" ht="27" customHeight="1">
      <c r="A264" s="233" t="s">
        <v>337</v>
      </c>
      <c r="B264" s="228" t="s">
        <v>228</v>
      </c>
      <c r="C264" s="228" t="s">
        <v>262</v>
      </c>
      <c r="D264" s="228" t="s">
        <v>665</v>
      </c>
      <c r="E264" s="229"/>
      <c r="F264" s="230">
        <f>F265</f>
        <v>175744685</v>
      </c>
    </row>
    <row r="265" spans="1:6" s="253" customFormat="1" ht="48" customHeight="1">
      <c r="A265" s="315" t="s">
        <v>338</v>
      </c>
      <c r="B265" s="249" t="s">
        <v>228</v>
      </c>
      <c r="C265" s="249" t="s">
        <v>262</v>
      </c>
      <c r="D265" s="249" t="s">
        <v>666</v>
      </c>
      <c r="E265" s="257"/>
      <c r="F265" s="252">
        <f>F266+F290</f>
        <v>175744685</v>
      </c>
    </row>
    <row r="266" spans="1:6" s="234" customFormat="1" ht="28.5" customHeight="1">
      <c r="A266" s="260" t="s">
        <v>680</v>
      </c>
      <c r="B266" s="228" t="s">
        <v>228</v>
      </c>
      <c r="C266" s="228" t="s">
        <v>262</v>
      </c>
      <c r="D266" s="228" t="s">
        <v>681</v>
      </c>
      <c r="E266" s="229"/>
      <c r="F266" s="230">
        <f>F267+F275+F277+F279+F281+F283+F285+F288+F270+F272</f>
        <v>175644685</v>
      </c>
    </row>
    <row r="267" spans="1:6" ht="83.25" customHeight="1">
      <c r="A267" s="255" t="s">
        <v>682</v>
      </c>
      <c r="B267" s="239" t="s">
        <v>228</v>
      </c>
      <c r="C267" s="239" t="s">
        <v>262</v>
      </c>
      <c r="D267" s="239" t="s">
        <v>683</v>
      </c>
      <c r="E267" s="241"/>
      <c r="F267" s="242">
        <f>F268+F269</f>
        <v>149773201</v>
      </c>
    </row>
    <row r="268" spans="1:6" ht="43.5" customHeight="1">
      <c r="A268" s="244" t="s">
        <v>311</v>
      </c>
      <c r="B268" s="239" t="s">
        <v>228</v>
      </c>
      <c r="C268" s="239" t="s">
        <v>262</v>
      </c>
      <c r="D268" s="239" t="s">
        <v>683</v>
      </c>
      <c r="E268" s="241" t="s">
        <v>75</v>
      </c>
      <c r="F268" s="242">
        <f>109920480+33195983</f>
        <v>143116463</v>
      </c>
    </row>
    <row r="269" spans="1:6" ht="24.75" customHeight="1">
      <c r="A269" s="244" t="s">
        <v>435</v>
      </c>
      <c r="B269" s="239" t="s">
        <v>228</v>
      </c>
      <c r="C269" s="239" t="s">
        <v>262</v>
      </c>
      <c r="D269" s="239" t="s">
        <v>683</v>
      </c>
      <c r="E269" s="241" t="s">
        <v>261</v>
      </c>
      <c r="F269" s="242">
        <f>716593+4093345+1846800</f>
        <v>6656738</v>
      </c>
    </row>
    <row r="270" spans="1:6" ht="2.25" customHeight="1" hidden="1">
      <c r="A270" s="265" t="s">
        <v>671</v>
      </c>
      <c r="B270" s="239" t="s">
        <v>228</v>
      </c>
      <c r="C270" s="239" t="s">
        <v>262</v>
      </c>
      <c r="D270" s="239" t="s">
        <v>684</v>
      </c>
      <c r="E270" s="241"/>
      <c r="F270" s="242">
        <f>F271</f>
        <v>0</v>
      </c>
    </row>
    <row r="271" spans="1:6" ht="26.25" hidden="1">
      <c r="A271" s="244" t="s">
        <v>435</v>
      </c>
      <c r="B271" s="239" t="s">
        <v>228</v>
      </c>
      <c r="C271" s="239" t="s">
        <v>262</v>
      </c>
      <c r="D271" s="239" t="s">
        <v>684</v>
      </c>
      <c r="E271" s="241" t="s">
        <v>261</v>
      </c>
      <c r="F271" s="242"/>
    </row>
    <row r="272" spans="1:6" ht="26.25" hidden="1">
      <c r="A272" s="265" t="s">
        <v>673</v>
      </c>
      <c r="B272" s="239" t="s">
        <v>228</v>
      </c>
      <c r="C272" s="239" t="s">
        <v>262</v>
      </c>
      <c r="D272" s="239" t="s">
        <v>685</v>
      </c>
      <c r="E272" s="241"/>
      <c r="F272" s="242">
        <f>F273</f>
        <v>0</v>
      </c>
    </row>
    <row r="273" spans="1:6" ht="26.25" hidden="1">
      <c r="A273" s="244" t="s">
        <v>435</v>
      </c>
      <c r="B273" s="239" t="s">
        <v>228</v>
      </c>
      <c r="C273" s="239" t="s">
        <v>262</v>
      </c>
      <c r="D273" s="239" t="s">
        <v>685</v>
      </c>
      <c r="E273" s="241" t="s">
        <v>261</v>
      </c>
      <c r="F273" s="242"/>
    </row>
    <row r="274" spans="1:6" ht="26.25" hidden="1">
      <c r="A274" s="244" t="s">
        <v>435</v>
      </c>
      <c r="B274" s="239" t="s">
        <v>228</v>
      </c>
      <c r="C274" s="239" t="s">
        <v>262</v>
      </c>
      <c r="D274" s="239" t="s">
        <v>686</v>
      </c>
      <c r="E274" s="241" t="s">
        <v>261</v>
      </c>
      <c r="F274" s="242"/>
    </row>
    <row r="275" spans="1:6" ht="15" hidden="1">
      <c r="A275" s="265" t="s">
        <v>687</v>
      </c>
      <c r="B275" s="239" t="s">
        <v>228</v>
      </c>
      <c r="C275" s="239" t="s">
        <v>262</v>
      </c>
      <c r="D275" s="239" t="s">
        <v>688</v>
      </c>
      <c r="E275" s="241"/>
      <c r="F275" s="242">
        <f>F276</f>
        <v>0</v>
      </c>
    </row>
    <row r="276" spans="1:6" ht="26.25" hidden="1">
      <c r="A276" s="244" t="s">
        <v>435</v>
      </c>
      <c r="B276" s="239" t="s">
        <v>228</v>
      </c>
      <c r="C276" s="239" t="s">
        <v>262</v>
      </c>
      <c r="D276" s="239" t="s">
        <v>688</v>
      </c>
      <c r="E276" s="241" t="s">
        <v>261</v>
      </c>
      <c r="F276" s="242"/>
    </row>
    <row r="277" spans="1:6" ht="15" hidden="1">
      <c r="A277" s="265" t="s">
        <v>689</v>
      </c>
      <c r="B277" s="239" t="s">
        <v>228</v>
      </c>
      <c r="C277" s="239" t="s">
        <v>262</v>
      </c>
      <c r="D277" s="239" t="s">
        <v>690</v>
      </c>
      <c r="E277" s="241"/>
      <c r="F277" s="242">
        <f>F278</f>
        <v>0</v>
      </c>
    </row>
    <row r="278" spans="1:6" ht="26.25" hidden="1">
      <c r="A278" s="244" t="s">
        <v>435</v>
      </c>
      <c r="B278" s="239" t="s">
        <v>228</v>
      </c>
      <c r="C278" s="239" t="s">
        <v>262</v>
      </c>
      <c r="D278" s="239" t="s">
        <v>690</v>
      </c>
      <c r="E278" s="241" t="s">
        <v>261</v>
      </c>
      <c r="F278" s="242"/>
    </row>
    <row r="279" spans="1:6" ht="51.75" hidden="1">
      <c r="A279" s="265" t="s">
        <v>691</v>
      </c>
      <c r="B279" s="239" t="s">
        <v>228</v>
      </c>
      <c r="C279" s="239" t="s">
        <v>262</v>
      </c>
      <c r="D279" s="239" t="s">
        <v>692</v>
      </c>
      <c r="E279" s="241"/>
      <c r="F279" s="242">
        <f>F280</f>
        <v>0</v>
      </c>
    </row>
    <row r="280" spans="1:6" ht="26.25" hidden="1">
      <c r="A280" s="244" t="s">
        <v>435</v>
      </c>
      <c r="B280" s="239" t="s">
        <v>228</v>
      </c>
      <c r="C280" s="239" t="s">
        <v>262</v>
      </c>
      <c r="D280" s="239" t="s">
        <v>692</v>
      </c>
      <c r="E280" s="241" t="s">
        <v>261</v>
      </c>
      <c r="F280" s="242"/>
    </row>
    <row r="281" spans="1:6" ht="46.5" customHeight="1">
      <c r="A281" s="265" t="s">
        <v>693</v>
      </c>
      <c r="B281" s="239" t="s">
        <v>228</v>
      </c>
      <c r="C281" s="239" t="s">
        <v>262</v>
      </c>
      <c r="D281" s="239" t="s">
        <v>694</v>
      </c>
      <c r="E281" s="241"/>
      <c r="F281" s="242">
        <f>F282</f>
        <v>500000</v>
      </c>
    </row>
    <row r="282" spans="1:6" ht="26.25">
      <c r="A282" s="244" t="s">
        <v>435</v>
      </c>
      <c r="B282" s="239" t="s">
        <v>228</v>
      </c>
      <c r="C282" s="239" t="s">
        <v>262</v>
      </c>
      <c r="D282" s="239" t="s">
        <v>694</v>
      </c>
      <c r="E282" s="241" t="s">
        <v>261</v>
      </c>
      <c r="F282" s="242">
        <v>500000</v>
      </c>
    </row>
    <row r="283" spans="1:6" ht="19.5" customHeight="1">
      <c r="A283" s="305" t="s">
        <v>340</v>
      </c>
      <c r="B283" s="239" t="s">
        <v>228</v>
      </c>
      <c r="C283" s="239" t="s">
        <v>262</v>
      </c>
      <c r="D283" s="239" t="s">
        <v>695</v>
      </c>
      <c r="E283" s="241"/>
      <c r="F283" s="242">
        <f>F284</f>
        <v>1898506</v>
      </c>
    </row>
    <row r="284" spans="1:6" ht="42" customHeight="1">
      <c r="A284" s="244" t="s">
        <v>311</v>
      </c>
      <c r="B284" s="239" t="s">
        <v>228</v>
      </c>
      <c r="C284" s="239" t="s">
        <v>262</v>
      </c>
      <c r="D284" s="239" t="s">
        <v>695</v>
      </c>
      <c r="E284" s="241" t="s">
        <v>75</v>
      </c>
      <c r="F284" s="242">
        <v>1898506</v>
      </c>
    </row>
    <row r="285" spans="1:6" ht="25.5">
      <c r="A285" s="247" t="s">
        <v>334</v>
      </c>
      <c r="B285" s="239" t="s">
        <v>228</v>
      </c>
      <c r="C285" s="239" t="s">
        <v>262</v>
      </c>
      <c r="D285" s="239" t="s">
        <v>696</v>
      </c>
      <c r="E285" s="241"/>
      <c r="F285" s="242">
        <f>F286+F287</f>
        <v>23272978</v>
      </c>
    </row>
    <row r="286" spans="1:6" ht="27" customHeight="1">
      <c r="A286" s="244" t="s">
        <v>435</v>
      </c>
      <c r="B286" s="239" t="s">
        <v>228</v>
      </c>
      <c r="C286" s="239" t="s">
        <v>262</v>
      </c>
      <c r="D286" s="239" t="s">
        <v>696</v>
      </c>
      <c r="E286" s="241" t="s">
        <v>261</v>
      </c>
      <c r="F286" s="242">
        <f>64300+10243900+298200+244100+3997600+6453878+340000</f>
        <v>21641978</v>
      </c>
    </row>
    <row r="287" spans="1:6" ht="21.75" customHeight="1">
      <c r="A287" s="247" t="s">
        <v>76</v>
      </c>
      <c r="B287" s="239" t="s">
        <v>228</v>
      </c>
      <c r="C287" s="239" t="s">
        <v>262</v>
      </c>
      <c r="D287" s="239" t="s">
        <v>696</v>
      </c>
      <c r="E287" s="241" t="s">
        <v>73</v>
      </c>
      <c r="F287" s="242">
        <v>1631000</v>
      </c>
    </row>
    <row r="288" spans="1:6" ht="18.75" customHeight="1">
      <c r="A288" s="244" t="s">
        <v>697</v>
      </c>
      <c r="B288" s="239" t="s">
        <v>228</v>
      </c>
      <c r="C288" s="239" t="s">
        <v>262</v>
      </c>
      <c r="D288" s="239" t="s">
        <v>698</v>
      </c>
      <c r="E288" s="241"/>
      <c r="F288" s="242">
        <f>F289</f>
        <v>200000</v>
      </c>
    </row>
    <row r="289" spans="1:6" ht="27" customHeight="1">
      <c r="A289" s="244" t="s">
        <v>435</v>
      </c>
      <c r="B289" s="239" t="s">
        <v>228</v>
      </c>
      <c r="C289" s="239" t="s">
        <v>262</v>
      </c>
      <c r="D289" s="239" t="s">
        <v>698</v>
      </c>
      <c r="E289" s="241" t="s">
        <v>261</v>
      </c>
      <c r="F289" s="242">
        <v>200000</v>
      </c>
    </row>
    <row r="290" spans="1:6" s="234" customFormat="1" ht="29.25" customHeight="1">
      <c r="A290" s="260" t="s">
        <v>699</v>
      </c>
      <c r="B290" s="228" t="s">
        <v>228</v>
      </c>
      <c r="C290" s="228" t="s">
        <v>262</v>
      </c>
      <c r="D290" s="228" t="s">
        <v>700</v>
      </c>
      <c r="E290" s="229"/>
      <c r="F290" s="230">
        <f>F291+F293</f>
        <v>100000</v>
      </c>
    </row>
    <row r="291" spans="1:6" ht="27" customHeight="1" hidden="1">
      <c r="A291" s="265" t="s">
        <v>701</v>
      </c>
      <c r="B291" s="239" t="s">
        <v>228</v>
      </c>
      <c r="C291" s="239" t="s">
        <v>262</v>
      </c>
      <c r="D291" s="239" t="s">
        <v>702</v>
      </c>
      <c r="E291" s="241"/>
      <c r="F291" s="242">
        <f>F292</f>
        <v>0</v>
      </c>
    </row>
    <row r="292" spans="1:6" ht="39" hidden="1">
      <c r="A292" s="244" t="s">
        <v>311</v>
      </c>
      <c r="B292" s="239" t="s">
        <v>228</v>
      </c>
      <c r="C292" s="239" t="s">
        <v>262</v>
      </c>
      <c r="D292" s="239" t="s">
        <v>702</v>
      </c>
      <c r="E292" s="241" t="s">
        <v>75</v>
      </c>
      <c r="F292" s="242"/>
    </row>
    <row r="293" spans="1:6" ht="30" customHeight="1">
      <c r="A293" s="265" t="s">
        <v>703</v>
      </c>
      <c r="B293" s="239" t="s">
        <v>228</v>
      </c>
      <c r="C293" s="239" t="s">
        <v>262</v>
      </c>
      <c r="D293" s="239" t="s">
        <v>704</v>
      </c>
      <c r="E293" s="241"/>
      <c r="F293" s="242">
        <f>F294</f>
        <v>100000</v>
      </c>
    </row>
    <row r="294" spans="1:6" ht="46.5" customHeight="1">
      <c r="A294" s="244" t="s">
        <v>311</v>
      </c>
      <c r="B294" s="239" t="s">
        <v>228</v>
      </c>
      <c r="C294" s="239" t="s">
        <v>262</v>
      </c>
      <c r="D294" s="239" t="s">
        <v>704</v>
      </c>
      <c r="E294" s="241" t="s">
        <v>75</v>
      </c>
      <c r="F294" s="242">
        <v>100000</v>
      </c>
    </row>
    <row r="295" spans="1:6" s="234" customFormat="1" ht="54" customHeight="1" hidden="1">
      <c r="A295" s="260" t="s">
        <v>705</v>
      </c>
      <c r="B295" s="228" t="s">
        <v>228</v>
      </c>
      <c r="C295" s="228" t="s">
        <v>262</v>
      </c>
      <c r="D295" s="287" t="s">
        <v>706</v>
      </c>
      <c r="E295" s="229"/>
      <c r="F295" s="230">
        <f>F296</f>
        <v>0</v>
      </c>
    </row>
    <row r="296" spans="1:6" s="253" customFormat="1" ht="72.75" customHeight="1" hidden="1">
      <c r="A296" s="282" t="s">
        <v>707</v>
      </c>
      <c r="B296" s="249" t="s">
        <v>228</v>
      </c>
      <c r="C296" s="249" t="s">
        <v>262</v>
      </c>
      <c r="D296" s="290" t="s">
        <v>708</v>
      </c>
      <c r="E296" s="257"/>
      <c r="F296" s="252">
        <f>F297</f>
        <v>0</v>
      </c>
    </row>
    <row r="297" spans="1:6" s="234" customFormat="1" ht="42" customHeight="1" hidden="1">
      <c r="A297" s="283" t="s">
        <v>709</v>
      </c>
      <c r="B297" s="228" t="s">
        <v>228</v>
      </c>
      <c r="C297" s="228" t="s">
        <v>262</v>
      </c>
      <c r="D297" s="287" t="s">
        <v>710</v>
      </c>
      <c r="E297" s="229"/>
      <c r="F297" s="230">
        <f>F298</f>
        <v>0</v>
      </c>
    </row>
    <row r="298" spans="1:6" ht="25.5" hidden="1">
      <c r="A298" s="247" t="s">
        <v>334</v>
      </c>
      <c r="B298" s="239" t="s">
        <v>228</v>
      </c>
      <c r="C298" s="239" t="s">
        <v>262</v>
      </c>
      <c r="D298" s="275" t="s">
        <v>711</v>
      </c>
      <c r="E298" s="241"/>
      <c r="F298" s="242">
        <f>F299+F300+F301</f>
        <v>0</v>
      </c>
    </row>
    <row r="299" spans="1:6" ht="45" customHeight="1" hidden="1">
      <c r="A299" s="244" t="s">
        <v>311</v>
      </c>
      <c r="B299" s="239" t="s">
        <v>228</v>
      </c>
      <c r="C299" s="239" t="s">
        <v>262</v>
      </c>
      <c r="D299" s="275" t="s">
        <v>711</v>
      </c>
      <c r="E299" s="241" t="s">
        <v>75</v>
      </c>
      <c r="F299" s="242">
        <f>610000-610000</f>
        <v>0</v>
      </c>
    </row>
    <row r="300" spans="1:6" ht="26.25" hidden="1">
      <c r="A300" s="244" t="s">
        <v>435</v>
      </c>
      <c r="B300" s="239" t="s">
        <v>228</v>
      </c>
      <c r="C300" s="239" t="s">
        <v>262</v>
      </c>
      <c r="D300" s="275" t="s">
        <v>711</v>
      </c>
      <c r="E300" s="241" t="s">
        <v>261</v>
      </c>
      <c r="F300" s="242"/>
    </row>
    <row r="301" spans="1:6" ht="15.75" customHeight="1" hidden="1">
      <c r="A301" s="247" t="s">
        <v>76</v>
      </c>
      <c r="B301" s="239" t="s">
        <v>228</v>
      </c>
      <c r="C301" s="239" t="s">
        <v>262</v>
      </c>
      <c r="D301" s="275" t="s">
        <v>711</v>
      </c>
      <c r="E301" s="241" t="s">
        <v>73</v>
      </c>
      <c r="F301" s="242"/>
    </row>
    <row r="302" spans="1:6" s="234" customFormat="1" ht="43.5" customHeight="1">
      <c r="A302" s="281" t="s">
        <v>503</v>
      </c>
      <c r="B302" s="228" t="s">
        <v>228</v>
      </c>
      <c r="C302" s="228" t="s">
        <v>262</v>
      </c>
      <c r="D302" s="287" t="s">
        <v>504</v>
      </c>
      <c r="E302" s="229"/>
      <c r="F302" s="230">
        <f>F303</f>
        <v>320000</v>
      </c>
    </row>
    <row r="303" spans="1:6" s="253" customFormat="1" ht="69.75" customHeight="1">
      <c r="A303" s="282" t="s">
        <v>505</v>
      </c>
      <c r="B303" s="249" t="s">
        <v>228</v>
      </c>
      <c r="C303" s="249" t="s">
        <v>262</v>
      </c>
      <c r="D303" s="290" t="s">
        <v>506</v>
      </c>
      <c r="E303" s="257"/>
      <c r="F303" s="252">
        <f>F304+F307</f>
        <v>320000</v>
      </c>
    </row>
    <row r="304" spans="1:6" s="234" customFormat="1" ht="31.5" customHeight="1" hidden="1">
      <c r="A304" s="306" t="s">
        <v>507</v>
      </c>
      <c r="B304" s="228" t="s">
        <v>228</v>
      </c>
      <c r="C304" s="228" t="s">
        <v>262</v>
      </c>
      <c r="D304" s="287" t="s">
        <v>508</v>
      </c>
      <c r="E304" s="229"/>
      <c r="F304" s="230">
        <f>F305</f>
        <v>0</v>
      </c>
    </row>
    <row r="305" spans="1:6" ht="35.25" customHeight="1" hidden="1">
      <c r="A305" s="247" t="s">
        <v>509</v>
      </c>
      <c r="B305" s="239" t="s">
        <v>228</v>
      </c>
      <c r="C305" s="239" t="s">
        <v>262</v>
      </c>
      <c r="D305" s="275" t="s">
        <v>510</v>
      </c>
      <c r="E305" s="229"/>
      <c r="F305" s="242">
        <f>F306</f>
        <v>0</v>
      </c>
    </row>
    <row r="306" spans="1:6" ht="29.25" customHeight="1" hidden="1">
      <c r="A306" s="244" t="s">
        <v>435</v>
      </c>
      <c r="B306" s="239" t="s">
        <v>228</v>
      </c>
      <c r="C306" s="239" t="s">
        <v>262</v>
      </c>
      <c r="D306" s="275" t="s">
        <v>510</v>
      </c>
      <c r="E306" s="241" t="s">
        <v>261</v>
      </c>
      <c r="F306" s="242">
        <f>300-280-20</f>
        <v>0</v>
      </c>
    </row>
    <row r="307" spans="1:6" s="234" customFormat="1" ht="57.75" customHeight="1">
      <c r="A307" s="306" t="s">
        <v>712</v>
      </c>
      <c r="B307" s="228" t="s">
        <v>228</v>
      </c>
      <c r="C307" s="228" t="s">
        <v>262</v>
      </c>
      <c r="D307" s="287" t="s">
        <v>713</v>
      </c>
      <c r="E307" s="229"/>
      <c r="F307" s="230">
        <f>F308</f>
        <v>320000</v>
      </c>
    </row>
    <row r="308" spans="1:6" ht="26.25" customHeight="1">
      <c r="A308" s="247" t="s">
        <v>509</v>
      </c>
      <c r="B308" s="239" t="s">
        <v>228</v>
      </c>
      <c r="C308" s="239" t="s">
        <v>262</v>
      </c>
      <c r="D308" s="275" t="s">
        <v>714</v>
      </c>
      <c r="E308" s="229"/>
      <c r="F308" s="242">
        <f>F309</f>
        <v>320000</v>
      </c>
    </row>
    <row r="309" spans="1:6" ht="29.25" customHeight="1">
      <c r="A309" s="244" t="s">
        <v>435</v>
      </c>
      <c r="B309" s="239" t="s">
        <v>228</v>
      </c>
      <c r="C309" s="239" t="s">
        <v>262</v>
      </c>
      <c r="D309" s="275" t="s">
        <v>714</v>
      </c>
      <c r="E309" s="241" t="s">
        <v>261</v>
      </c>
      <c r="F309" s="242">
        <v>320000</v>
      </c>
    </row>
    <row r="310" spans="1:6" s="234" customFormat="1" ht="44.25" customHeight="1">
      <c r="A310" s="281" t="s">
        <v>715</v>
      </c>
      <c r="B310" s="228" t="s">
        <v>228</v>
      </c>
      <c r="C310" s="228" t="s">
        <v>262</v>
      </c>
      <c r="D310" s="228" t="s">
        <v>716</v>
      </c>
      <c r="E310" s="246"/>
      <c r="F310" s="230">
        <f>F311</f>
        <v>10000</v>
      </c>
    </row>
    <row r="311" spans="1:6" ht="63" customHeight="1">
      <c r="A311" s="263" t="s">
        <v>717</v>
      </c>
      <c r="B311" s="239" t="s">
        <v>228</v>
      </c>
      <c r="C311" s="239" t="s">
        <v>262</v>
      </c>
      <c r="D311" s="239" t="s">
        <v>718</v>
      </c>
      <c r="E311" s="245"/>
      <c r="F311" s="242">
        <f>F312</f>
        <v>10000</v>
      </c>
    </row>
    <row r="312" spans="1:6" ht="30" customHeight="1">
      <c r="A312" s="317" t="s">
        <v>719</v>
      </c>
      <c r="B312" s="239" t="s">
        <v>228</v>
      </c>
      <c r="C312" s="239" t="s">
        <v>262</v>
      </c>
      <c r="D312" s="239" t="s">
        <v>720</v>
      </c>
      <c r="E312" s="246"/>
      <c r="F312" s="242">
        <f>F313</f>
        <v>10000</v>
      </c>
    </row>
    <row r="313" spans="1:6" ht="16.5" customHeight="1">
      <c r="A313" s="318" t="s">
        <v>721</v>
      </c>
      <c r="B313" s="239" t="s">
        <v>228</v>
      </c>
      <c r="C313" s="239" t="s">
        <v>262</v>
      </c>
      <c r="D313" s="239" t="s">
        <v>722</v>
      </c>
      <c r="E313" s="245"/>
      <c r="F313" s="242">
        <f>F314</f>
        <v>10000</v>
      </c>
    </row>
    <row r="314" spans="1:6" ht="30" customHeight="1">
      <c r="A314" s="319" t="s">
        <v>435</v>
      </c>
      <c r="B314" s="239" t="s">
        <v>228</v>
      </c>
      <c r="C314" s="239" t="s">
        <v>262</v>
      </c>
      <c r="D314" s="239" t="s">
        <v>722</v>
      </c>
      <c r="E314" s="241" t="s">
        <v>261</v>
      </c>
      <c r="F314" s="242">
        <v>10000</v>
      </c>
    </row>
    <row r="315" spans="1:6" s="234" customFormat="1" ht="22.5" customHeight="1">
      <c r="A315" s="320" t="s">
        <v>723</v>
      </c>
      <c r="B315" s="228" t="s">
        <v>228</v>
      </c>
      <c r="C315" s="228" t="s">
        <v>315</v>
      </c>
      <c r="D315" s="228"/>
      <c r="E315" s="229"/>
      <c r="F315" s="230">
        <f>F316</f>
        <v>26892700</v>
      </c>
    </row>
    <row r="316" spans="1:6" ht="39.75" customHeight="1">
      <c r="A316" s="233" t="s">
        <v>337</v>
      </c>
      <c r="B316" s="228" t="s">
        <v>228</v>
      </c>
      <c r="C316" s="228" t="s">
        <v>315</v>
      </c>
      <c r="D316" s="228" t="s">
        <v>665</v>
      </c>
      <c r="E316" s="241"/>
      <c r="F316" s="242">
        <f>F317</f>
        <v>26892700</v>
      </c>
    </row>
    <row r="317" spans="1:6" ht="60" customHeight="1">
      <c r="A317" s="248" t="s">
        <v>341</v>
      </c>
      <c r="B317" s="239" t="s">
        <v>228</v>
      </c>
      <c r="C317" s="239" t="s">
        <v>315</v>
      </c>
      <c r="D317" s="249" t="s">
        <v>724</v>
      </c>
      <c r="E317" s="241"/>
      <c r="F317" s="242">
        <f>F318+F323</f>
        <v>26892700</v>
      </c>
    </row>
    <row r="318" spans="1:6" s="234" customFormat="1" ht="30.75" customHeight="1">
      <c r="A318" s="260" t="s">
        <v>725</v>
      </c>
      <c r="B318" s="228" t="s">
        <v>228</v>
      </c>
      <c r="C318" s="228" t="s">
        <v>262</v>
      </c>
      <c r="D318" s="228" t="s">
        <v>726</v>
      </c>
      <c r="E318" s="229"/>
      <c r="F318" s="230">
        <f>F319</f>
        <v>11843800</v>
      </c>
    </row>
    <row r="319" spans="1:6" ht="29.25" customHeight="1">
      <c r="A319" s="247" t="s">
        <v>334</v>
      </c>
      <c r="B319" s="239" t="s">
        <v>228</v>
      </c>
      <c r="C319" s="239" t="s">
        <v>315</v>
      </c>
      <c r="D319" s="239" t="s">
        <v>727</v>
      </c>
      <c r="E319" s="241"/>
      <c r="F319" s="242">
        <f>F320+F321+F322</f>
        <v>11843800</v>
      </c>
    </row>
    <row r="320" spans="1:6" ht="41.25" customHeight="1">
      <c r="A320" s="244" t="s">
        <v>311</v>
      </c>
      <c r="B320" s="239" t="s">
        <v>228</v>
      </c>
      <c r="C320" s="239" t="s">
        <v>315</v>
      </c>
      <c r="D320" s="239" t="s">
        <v>727</v>
      </c>
      <c r="E320" s="241" t="s">
        <v>75</v>
      </c>
      <c r="F320" s="242">
        <f>8587800+2593500</f>
        <v>11181300</v>
      </c>
    </row>
    <row r="321" spans="1:6" ht="24.75" customHeight="1">
      <c r="A321" s="244" t="s">
        <v>435</v>
      </c>
      <c r="B321" s="239" t="s">
        <v>228</v>
      </c>
      <c r="C321" s="239" t="s">
        <v>315</v>
      </c>
      <c r="D321" s="239" t="s">
        <v>727</v>
      </c>
      <c r="E321" s="241" t="s">
        <v>261</v>
      </c>
      <c r="F321" s="242">
        <f>72500+193700+45200+85200+84600+100000</f>
        <v>581200</v>
      </c>
    </row>
    <row r="322" spans="1:6" ht="15.75" customHeight="1">
      <c r="A322" s="247" t="s">
        <v>76</v>
      </c>
      <c r="B322" s="239" t="s">
        <v>228</v>
      </c>
      <c r="C322" s="239" t="s">
        <v>315</v>
      </c>
      <c r="D322" s="239" t="s">
        <v>727</v>
      </c>
      <c r="E322" s="241" t="s">
        <v>73</v>
      </c>
      <c r="F322" s="242">
        <f>81300</f>
        <v>81300</v>
      </c>
    </row>
    <row r="323" spans="1:6" s="234" customFormat="1" ht="27" customHeight="1">
      <c r="A323" s="260" t="s">
        <v>728</v>
      </c>
      <c r="B323" s="228" t="s">
        <v>228</v>
      </c>
      <c r="C323" s="228" t="s">
        <v>315</v>
      </c>
      <c r="D323" s="228" t="s">
        <v>729</v>
      </c>
      <c r="E323" s="229"/>
      <c r="F323" s="230">
        <f>F324</f>
        <v>15048900</v>
      </c>
    </row>
    <row r="324" spans="1:6" ht="29.25" customHeight="1">
      <c r="A324" s="247" t="s">
        <v>334</v>
      </c>
      <c r="B324" s="239" t="s">
        <v>228</v>
      </c>
      <c r="C324" s="239" t="s">
        <v>315</v>
      </c>
      <c r="D324" s="239" t="s">
        <v>730</v>
      </c>
      <c r="E324" s="241"/>
      <c r="F324" s="242">
        <f>F325+F326+F327</f>
        <v>15048900</v>
      </c>
    </row>
    <row r="325" spans="1:6" ht="37.5" customHeight="1">
      <c r="A325" s="244" t="s">
        <v>311</v>
      </c>
      <c r="B325" s="239" t="s">
        <v>228</v>
      </c>
      <c r="C325" s="239" t="s">
        <v>315</v>
      </c>
      <c r="D325" s="239" t="s">
        <v>730</v>
      </c>
      <c r="E325" s="241" t="s">
        <v>75</v>
      </c>
      <c r="F325" s="242">
        <f>11113100+3356200</f>
        <v>14469300</v>
      </c>
    </row>
    <row r="326" spans="1:6" ht="27" customHeight="1">
      <c r="A326" s="244" t="s">
        <v>435</v>
      </c>
      <c r="B326" s="239" t="s">
        <v>228</v>
      </c>
      <c r="C326" s="239" t="s">
        <v>315</v>
      </c>
      <c r="D326" s="239" t="s">
        <v>730</v>
      </c>
      <c r="E326" s="241" t="s">
        <v>261</v>
      </c>
      <c r="F326" s="242">
        <f>25000+380200+30000+25000+59800</f>
        <v>520000</v>
      </c>
    </row>
    <row r="327" spans="1:6" ht="15" customHeight="1">
      <c r="A327" s="247" t="s">
        <v>76</v>
      </c>
      <c r="B327" s="239" t="s">
        <v>228</v>
      </c>
      <c r="C327" s="239" t="s">
        <v>315</v>
      </c>
      <c r="D327" s="239" t="s">
        <v>730</v>
      </c>
      <c r="E327" s="241" t="s">
        <v>73</v>
      </c>
      <c r="F327" s="242">
        <f>59600</f>
        <v>59600</v>
      </c>
    </row>
    <row r="328" spans="1:6" s="234" customFormat="1" ht="14.25">
      <c r="A328" s="233" t="s">
        <v>731</v>
      </c>
      <c r="B328" s="228" t="s">
        <v>228</v>
      </c>
      <c r="C328" s="228" t="s">
        <v>228</v>
      </c>
      <c r="D328" s="228"/>
      <c r="E328" s="229"/>
      <c r="F328" s="230">
        <f>F329</f>
        <v>2815000</v>
      </c>
    </row>
    <row r="329" spans="1:6" s="234" customFormat="1" ht="54.75" customHeight="1">
      <c r="A329" s="260" t="s">
        <v>705</v>
      </c>
      <c r="B329" s="228" t="s">
        <v>228</v>
      </c>
      <c r="C329" s="228" t="s">
        <v>228</v>
      </c>
      <c r="D329" s="287" t="s">
        <v>706</v>
      </c>
      <c r="E329" s="229"/>
      <c r="F329" s="230">
        <f>F330+F337</f>
        <v>2815000</v>
      </c>
    </row>
    <row r="330" spans="1:6" s="253" customFormat="1" ht="69.75" customHeight="1">
      <c r="A330" s="321" t="s">
        <v>732</v>
      </c>
      <c r="B330" s="249" t="s">
        <v>228</v>
      </c>
      <c r="C330" s="249" t="s">
        <v>228</v>
      </c>
      <c r="D330" s="290" t="s">
        <v>733</v>
      </c>
      <c r="E330" s="291"/>
      <c r="F330" s="252">
        <f>F331+F334</f>
        <v>50000</v>
      </c>
    </row>
    <row r="331" spans="1:6" s="234" customFormat="1" ht="39.75" customHeight="1">
      <c r="A331" s="260" t="s">
        <v>734</v>
      </c>
      <c r="B331" s="228" t="s">
        <v>228</v>
      </c>
      <c r="C331" s="228" t="s">
        <v>228</v>
      </c>
      <c r="D331" s="287" t="s">
        <v>735</v>
      </c>
      <c r="E331" s="289"/>
      <c r="F331" s="230">
        <f>F332</f>
        <v>20000</v>
      </c>
    </row>
    <row r="332" spans="1:6" ht="19.5" customHeight="1">
      <c r="A332" s="247" t="s">
        <v>344</v>
      </c>
      <c r="B332" s="239" t="s">
        <v>228</v>
      </c>
      <c r="C332" s="239" t="s">
        <v>228</v>
      </c>
      <c r="D332" s="275" t="s">
        <v>736</v>
      </c>
      <c r="E332" s="293"/>
      <c r="F332" s="242">
        <f>F333</f>
        <v>20000</v>
      </c>
    </row>
    <row r="333" spans="1:6" ht="27.75" customHeight="1">
      <c r="A333" s="244" t="s">
        <v>435</v>
      </c>
      <c r="B333" s="239" t="s">
        <v>228</v>
      </c>
      <c r="C333" s="239" t="s">
        <v>228</v>
      </c>
      <c r="D333" s="275" t="s">
        <v>736</v>
      </c>
      <c r="E333" s="293" t="s">
        <v>261</v>
      </c>
      <c r="F333" s="242">
        <f>15000+5000</f>
        <v>20000</v>
      </c>
    </row>
    <row r="334" spans="1:6" s="234" customFormat="1" ht="25.5">
      <c r="A334" s="260" t="s">
        <v>737</v>
      </c>
      <c r="B334" s="228" t="s">
        <v>228</v>
      </c>
      <c r="C334" s="228" t="s">
        <v>228</v>
      </c>
      <c r="D334" s="287" t="s">
        <v>738</v>
      </c>
      <c r="E334" s="289"/>
      <c r="F334" s="230">
        <f>F335</f>
        <v>30000</v>
      </c>
    </row>
    <row r="335" spans="1:6" ht="15">
      <c r="A335" s="247" t="s">
        <v>344</v>
      </c>
      <c r="B335" s="239" t="s">
        <v>228</v>
      </c>
      <c r="C335" s="239" t="s">
        <v>228</v>
      </c>
      <c r="D335" s="275" t="s">
        <v>739</v>
      </c>
      <c r="E335" s="293"/>
      <c r="F335" s="242">
        <f>F336</f>
        <v>30000</v>
      </c>
    </row>
    <row r="336" spans="1:6" ht="26.25">
      <c r="A336" s="244" t="s">
        <v>435</v>
      </c>
      <c r="B336" s="239" t="s">
        <v>228</v>
      </c>
      <c r="C336" s="239" t="s">
        <v>228</v>
      </c>
      <c r="D336" s="275" t="s">
        <v>739</v>
      </c>
      <c r="E336" s="293" t="s">
        <v>261</v>
      </c>
      <c r="F336" s="242">
        <v>30000</v>
      </c>
    </row>
    <row r="337" spans="1:6" s="253" customFormat="1" ht="60.75" customHeight="1">
      <c r="A337" s="282" t="s">
        <v>740</v>
      </c>
      <c r="B337" s="249" t="s">
        <v>228</v>
      </c>
      <c r="C337" s="249" t="s">
        <v>228</v>
      </c>
      <c r="D337" s="290" t="s">
        <v>741</v>
      </c>
      <c r="E337" s="291"/>
      <c r="F337" s="252">
        <f>F338+F348+F345</f>
        <v>2765000</v>
      </c>
    </row>
    <row r="338" spans="1:6" s="234" customFormat="1" ht="29.25" customHeight="1">
      <c r="A338" s="260" t="s">
        <v>742</v>
      </c>
      <c r="B338" s="228" t="s">
        <v>228</v>
      </c>
      <c r="C338" s="228" t="s">
        <v>228</v>
      </c>
      <c r="D338" s="287" t="s">
        <v>743</v>
      </c>
      <c r="E338" s="289"/>
      <c r="F338" s="230">
        <f>F339+F342</f>
        <v>1043300</v>
      </c>
    </row>
    <row r="339" spans="1:6" ht="15" hidden="1">
      <c r="A339" s="238" t="s">
        <v>744</v>
      </c>
      <c r="B339" s="239" t="s">
        <v>228</v>
      </c>
      <c r="C339" s="239" t="s">
        <v>228</v>
      </c>
      <c r="D339" s="275" t="s">
        <v>745</v>
      </c>
      <c r="E339" s="241"/>
      <c r="F339" s="242">
        <f>F340+F341</f>
        <v>0</v>
      </c>
    </row>
    <row r="340" spans="1:6" ht="26.25" hidden="1">
      <c r="A340" s="244" t="s">
        <v>435</v>
      </c>
      <c r="B340" s="239" t="s">
        <v>228</v>
      </c>
      <c r="C340" s="239" t="s">
        <v>228</v>
      </c>
      <c r="D340" s="275" t="s">
        <v>745</v>
      </c>
      <c r="E340" s="293" t="s">
        <v>261</v>
      </c>
      <c r="F340" s="242"/>
    </row>
    <row r="341" spans="1:6" ht="15" hidden="1">
      <c r="A341" s="238" t="s">
        <v>103</v>
      </c>
      <c r="B341" s="239" t="s">
        <v>228</v>
      </c>
      <c r="C341" s="239" t="s">
        <v>228</v>
      </c>
      <c r="D341" s="275" t="s">
        <v>745</v>
      </c>
      <c r="E341" s="293" t="s">
        <v>104</v>
      </c>
      <c r="F341" s="242"/>
    </row>
    <row r="342" spans="1:6" ht="18" customHeight="1">
      <c r="A342" s="265" t="s">
        <v>746</v>
      </c>
      <c r="B342" s="239" t="s">
        <v>228</v>
      </c>
      <c r="C342" s="239" t="s">
        <v>228</v>
      </c>
      <c r="D342" s="275" t="s">
        <v>747</v>
      </c>
      <c r="E342" s="241"/>
      <c r="F342" s="242">
        <f>F344+F343</f>
        <v>1043300</v>
      </c>
    </row>
    <row r="343" spans="1:6" ht="26.25">
      <c r="A343" s="244" t="s">
        <v>435</v>
      </c>
      <c r="B343" s="239" t="s">
        <v>228</v>
      </c>
      <c r="C343" s="239" t="s">
        <v>228</v>
      </c>
      <c r="D343" s="275" t="s">
        <v>747</v>
      </c>
      <c r="E343" s="241" t="s">
        <v>261</v>
      </c>
      <c r="F343" s="242">
        <v>396500</v>
      </c>
    </row>
    <row r="344" spans="1:6" ht="21" customHeight="1">
      <c r="A344" s="238" t="s">
        <v>103</v>
      </c>
      <c r="B344" s="239" t="s">
        <v>228</v>
      </c>
      <c r="C344" s="239" t="s">
        <v>228</v>
      </c>
      <c r="D344" s="275" t="s">
        <v>747</v>
      </c>
      <c r="E344" s="293" t="s">
        <v>104</v>
      </c>
      <c r="F344" s="242">
        <v>646800</v>
      </c>
    </row>
    <row r="345" spans="1:6" s="234" customFormat="1" ht="27" customHeight="1">
      <c r="A345" s="260" t="s">
        <v>748</v>
      </c>
      <c r="B345" s="228" t="s">
        <v>228</v>
      </c>
      <c r="C345" s="228" t="s">
        <v>228</v>
      </c>
      <c r="D345" s="287" t="s">
        <v>749</v>
      </c>
      <c r="E345" s="289"/>
      <c r="F345" s="230">
        <f>F346</f>
        <v>30000</v>
      </c>
    </row>
    <row r="346" spans="1:6" ht="17.25" customHeight="1">
      <c r="A346" s="319" t="s">
        <v>750</v>
      </c>
      <c r="B346" s="239" t="s">
        <v>228</v>
      </c>
      <c r="C346" s="239" t="s">
        <v>228</v>
      </c>
      <c r="D346" s="275" t="s">
        <v>751</v>
      </c>
      <c r="E346" s="293"/>
      <c r="F346" s="242">
        <f>F347</f>
        <v>30000</v>
      </c>
    </row>
    <row r="347" spans="1:6" ht="26.25" customHeight="1">
      <c r="A347" s="319" t="s">
        <v>435</v>
      </c>
      <c r="B347" s="239" t="s">
        <v>228</v>
      </c>
      <c r="C347" s="239" t="s">
        <v>228</v>
      </c>
      <c r="D347" s="275" t="s">
        <v>751</v>
      </c>
      <c r="E347" s="293" t="s">
        <v>261</v>
      </c>
      <c r="F347" s="242">
        <v>30000</v>
      </c>
    </row>
    <row r="348" spans="1:6" s="234" customFormat="1" ht="43.5" customHeight="1">
      <c r="A348" s="260" t="s">
        <v>752</v>
      </c>
      <c r="B348" s="228" t="s">
        <v>228</v>
      </c>
      <c r="C348" s="228" t="s">
        <v>228</v>
      </c>
      <c r="D348" s="287" t="s">
        <v>753</v>
      </c>
      <c r="E348" s="289"/>
      <c r="F348" s="230">
        <f>F349</f>
        <v>1691700</v>
      </c>
    </row>
    <row r="349" spans="1:6" ht="24.75" customHeight="1">
      <c r="A349" s="243" t="s">
        <v>334</v>
      </c>
      <c r="B349" s="239" t="s">
        <v>228</v>
      </c>
      <c r="C349" s="239" t="s">
        <v>228</v>
      </c>
      <c r="D349" s="275" t="s">
        <v>754</v>
      </c>
      <c r="E349" s="293"/>
      <c r="F349" s="242">
        <f>F350+F351+F352</f>
        <v>1691700</v>
      </c>
    </row>
    <row r="350" spans="1:6" ht="27.75" customHeight="1">
      <c r="A350" s="238" t="s">
        <v>102</v>
      </c>
      <c r="B350" s="239" t="s">
        <v>228</v>
      </c>
      <c r="C350" s="239" t="s">
        <v>228</v>
      </c>
      <c r="D350" s="275" t="s">
        <v>754</v>
      </c>
      <c r="E350" s="241" t="s">
        <v>75</v>
      </c>
      <c r="F350" s="242">
        <f>284900+86000</f>
        <v>370900</v>
      </c>
    </row>
    <row r="351" spans="1:6" ht="29.25" customHeight="1">
      <c r="A351" s="244" t="s">
        <v>435</v>
      </c>
      <c r="B351" s="239" t="s">
        <v>228</v>
      </c>
      <c r="C351" s="239" t="s">
        <v>228</v>
      </c>
      <c r="D351" s="275" t="s">
        <v>754</v>
      </c>
      <c r="E351" s="293" t="s">
        <v>261</v>
      </c>
      <c r="F351" s="242">
        <f>78300+3400+1239000</f>
        <v>1320700</v>
      </c>
    </row>
    <row r="352" spans="1:6" ht="15">
      <c r="A352" s="247" t="s">
        <v>76</v>
      </c>
      <c r="B352" s="239" t="s">
        <v>228</v>
      </c>
      <c r="C352" s="239" t="s">
        <v>228</v>
      </c>
      <c r="D352" s="275" t="s">
        <v>754</v>
      </c>
      <c r="E352" s="293" t="s">
        <v>73</v>
      </c>
      <c r="F352" s="242">
        <v>100</v>
      </c>
    </row>
    <row r="353" spans="1:6" s="234" customFormat="1" ht="14.25">
      <c r="A353" s="233" t="s">
        <v>105</v>
      </c>
      <c r="B353" s="228" t="s">
        <v>228</v>
      </c>
      <c r="C353" s="228" t="s">
        <v>106</v>
      </c>
      <c r="D353" s="228"/>
      <c r="E353" s="229"/>
      <c r="F353" s="230">
        <f>F354</f>
        <v>6978992</v>
      </c>
    </row>
    <row r="354" spans="1:6" s="234" customFormat="1" ht="34.5" customHeight="1">
      <c r="A354" s="233" t="s">
        <v>337</v>
      </c>
      <c r="B354" s="228" t="s">
        <v>228</v>
      </c>
      <c r="C354" s="228" t="s">
        <v>106</v>
      </c>
      <c r="D354" s="228" t="s">
        <v>665</v>
      </c>
      <c r="E354" s="229"/>
      <c r="F354" s="230">
        <f>F355</f>
        <v>6978992</v>
      </c>
    </row>
    <row r="355" spans="1:6" s="253" customFormat="1" ht="57.75" customHeight="1">
      <c r="A355" s="322" t="s">
        <v>755</v>
      </c>
      <c r="B355" s="249" t="s">
        <v>228</v>
      </c>
      <c r="C355" s="249" t="s">
        <v>106</v>
      </c>
      <c r="D355" s="249" t="s">
        <v>756</v>
      </c>
      <c r="E355" s="257"/>
      <c r="F355" s="252">
        <f>F356+F361</f>
        <v>6978992</v>
      </c>
    </row>
    <row r="356" spans="1:6" s="234" customFormat="1" ht="34.5" customHeight="1">
      <c r="A356" s="260" t="s">
        <v>757</v>
      </c>
      <c r="B356" s="228" t="s">
        <v>228</v>
      </c>
      <c r="C356" s="228" t="s">
        <v>106</v>
      </c>
      <c r="D356" s="228" t="s">
        <v>758</v>
      </c>
      <c r="E356" s="229"/>
      <c r="F356" s="230">
        <f>F357</f>
        <v>6822800</v>
      </c>
    </row>
    <row r="357" spans="1:6" ht="28.5" customHeight="1">
      <c r="A357" s="247" t="s">
        <v>334</v>
      </c>
      <c r="B357" s="239" t="s">
        <v>228</v>
      </c>
      <c r="C357" s="239" t="s">
        <v>106</v>
      </c>
      <c r="D357" s="239" t="s">
        <v>759</v>
      </c>
      <c r="E357" s="241"/>
      <c r="F357" s="242">
        <f>F358+F359+F360</f>
        <v>6822800</v>
      </c>
    </row>
    <row r="358" spans="1:6" ht="42.75" customHeight="1">
      <c r="A358" s="244" t="s">
        <v>311</v>
      </c>
      <c r="B358" s="239" t="s">
        <v>228</v>
      </c>
      <c r="C358" s="239" t="s">
        <v>106</v>
      </c>
      <c r="D358" s="239" t="s">
        <v>759</v>
      </c>
      <c r="E358" s="241" t="s">
        <v>75</v>
      </c>
      <c r="F358" s="242">
        <f>4682300+1414100</f>
        <v>6096400</v>
      </c>
    </row>
    <row r="359" spans="1:6" ht="26.25">
      <c r="A359" s="244" t="s">
        <v>435</v>
      </c>
      <c r="B359" s="239" t="s">
        <v>228</v>
      </c>
      <c r="C359" s="239" t="s">
        <v>106</v>
      </c>
      <c r="D359" s="239" t="s">
        <v>759</v>
      </c>
      <c r="E359" s="241" t="s">
        <v>261</v>
      </c>
      <c r="F359" s="242">
        <f>102900+128200+117300+260900+100000</f>
        <v>709300</v>
      </c>
    </row>
    <row r="360" spans="1:6" ht="15.75" customHeight="1">
      <c r="A360" s="247" t="s">
        <v>76</v>
      </c>
      <c r="B360" s="239" t="s">
        <v>228</v>
      </c>
      <c r="C360" s="239" t="s">
        <v>106</v>
      </c>
      <c r="D360" s="239" t="s">
        <v>759</v>
      </c>
      <c r="E360" s="241" t="s">
        <v>73</v>
      </c>
      <c r="F360" s="242">
        <v>17100</v>
      </c>
    </row>
    <row r="361" spans="1:6" s="234" customFormat="1" ht="28.5" customHeight="1">
      <c r="A361" s="260" t="s">
        <v>760</v>
      </c>
      <c r="B361" s="228" t="s">
        <v>228</v>
      </c>
      <c r="C361" s="228" t="s">
        <v>106</v>
      </c>
      <c r="D361" s="228" t="s">
        <v>761</v>
      </c>
      <c r="E361" s="229"/>
      <c r="F361" s="230">
        <f>F362+F364</f>
        <v>156192</v>
      </c>
    </row>
    <row r="362" spans="1:6" ht="34.5" customHeight="1">
      <c r="A362" s="323" t="s">
        <v>345</v>
      </c>
      <c r="B362" s="239" t="s">
        <v>228</v>
      </c>
      <c r="C362" s="239" t="s">
        <v>106</v>
      </c>
      <c r="D362" s="239" t="s">
        <v>762</v>
      </c>
      <c r="E362" s="241"/>
      <c r="F362" s="242">
        <f>F363</f>
        <v>116192</v>
      </c>
    </row>
    <row r="363" spans="1:6" ht="45.75" customHeight="1">
      <c r="A363" s="244" t="s">
        <v>311</v>
      </c>
      <c r="B363" s="239" t="s">
        <v>228</v>
      </c>
      <c r="C363" s="239" t="s">
        <v>106</v>
      </c>
      <c r="D363" s="239" t="s">
        <v>762</v>
      </c>
      <c r="E363" s="241" t="s">
        <v>75</v>
      </c>
      <c r="F363" s="242">
        <f>89241+26951</f>
        <v>116192</v>
      </c>
    </row>
    <row r="364" spans="1:6" ht="19.5" customHeight="1">
      <c r="A364" s="244" t="s">
        <v>697</v>
      </c>
      <c r="B364" s="239" t="s">
        <v>228</v>
      </c>
      <c r="C364" s="239" t="s">
        <v>106</v>
      </c>
      <c r="D364" s="239" t="s">
        <v>763</v>
      </c>
      <c r="E364" s="241"/>
      <c r="F364" s="242">
        <f>F365</f>
        <v>40000</v>
      </c>
    </row>
    <row r="365" spans="1:6" ht="27" customHeight="1">
      <c r="A365" s="244" t="s">
        <v>435</v>
      </c>
      <c r="B365" s="239" t="s">
        <v>228</v>
      </c>
      <c r="C365" s="239" t="s">
        <v>106</v>
      </c>
      <c r="D365" s="239" t="s">
        <v>763</v>
      </c>
      <c r="E365" s="241" t="s">
        <v>261</v>
      </c>
      <c r="F365" s="242">
        <v>40000</v>
      </c>
    </row>
    <row r="366" spans="1:6" ht="21" customHeight="1">
      <c r="A366" s="233" t="s">
        <v>107</v>
      </c>
      <c r="B366" s="228" t="s">
        <v>72</v>
      </c>
      <c r="C366" s="228"/>
      <c r="D366" s="228"/>
      <c r="E366" s="293"/>
      <c r="F366" s="242">
        <f>F367+F394</f>
        <v>21520710</v>
      </c>
    </row>
    <row r="367" spans="1:6" ht="21" customHeight="1">
      <c r="A367" s="233" t="s">
        <v>764</v>
      </c>
      <c r="B367" s="228" t="s">
        <v>72</v>
      </c>
      <c r="C367" s="228" t="s">
        <v>34</v>
      </c>
      <c r="D367" s="275"/>
      <c r="E367" s="293"/>
      <c r="F367" s="242">
        <f>F368</f>
        <v>20373334</v>
      </c>
    </row>
    <row r="368" spans="1:6" s="234" customFormat="1" ht="28.5" customHeight="1">
      <c r="A368" s="233" t="s">
        <v>342</v>
      </c>
      <c r="B368" s="228" t="s">
        <v>72</v>
      </c>
      <c r="C368" s="228" t="s">
        <v>34</v>
      </c>
      <c r="D368" s="228" t="s">
        <v>765</v>
      </c>
      <c r="E368" s="289"/>
      <c r="F368" s="230">
        <f>F369+F383</f>
        <v>20373334</v>
      </c>
    </row>
    <row r="369" spans="1:6" s="253" customFormat="1" ht="42.75" customHeight="1">
      <c r="A369" s="261" t="s">
        <v>343</v>
      </c>
      <c r="B369" s="249" t="s">
        <v>108</v>
      </c>
      <c r="C369" s="249" t="s">
        <v>34</v>
      </c>
      <c r="D369" s="249" t="s">
        <v>766</v>
      </c>
      <c r="E369" s="257"/>
      <c r="F369" s="252">
        <f>F370</f>
        <v>12035834</v>
      </c>
    </row>
    <row r="370" spans="1:6" s="234" customFormat="1" ht="45.75" customHeight="1">
      <c r="A370" s="258" t="s">
        <v>767</v>
      </c>
      <c r="B370" s="228" t="s">
        <v>108</v>
      </c>
      <c r="C370" s="228" t="s">
        <v>34</v>
      </c>
      <c r="D370" s="228" t="s">
        <v>768</v>
      </c>
      <c r="E370" s="229"/>
      <c r="F370" s="230">
        <f>F371+F375+F381+F379+F373</f>
        <v>12035834</v>
      </c>
    </row>
    <row r="371" spans="1:6" ht="0.75" customHeight="1" hidden="1">
      <c r="A371" s="247" t="s">
        <v>769</v>
      </c>
      <c r="B371" s="239" t="s">
        <v>108</v>
      </c>
      <c r="C371" s="239" t="s">
        <v>34</v>
      </c>
      <c r="D371" s="239" t="s">
        <v>770</v>
      </c>
      <c r="E371" s="241"/>
      <c r="F371" s="242">
        <f>F372</f>
        <v>0</v>
      </c>
    </row>
    <row r="372" spans="1:6" ht="26.25" hidden="1">
      <c r="A372" s="244" t="s">
        <v>435</v>
      </c>
      <c r="B372" s="239" t="s">
        <v>108</v>
      </c>
      <c r="C372" s="239" t="s">
        <v>34</v>
      </c>
      <c r="D372" s="239" t="s">
        <v>770</v>
      </c>
      <c r="E372" s="241" t="s">
        <v>261</v>
      </c>
      <c r="F372" s="242"/>
    </row>
    <row r="373" spans="1:6" ht="24" customHeight="1" hidden="1">
      <c r="A373" s="265" t="s">
        <v>771</v>
      </c>
      <c r="B373" s="239" t="s">
        <v>108</v>
      </c>
      <c r="C373" s="239" t="s">
        <v>34</v>
      </c>
      <c r="D373" s="239" t="s">
        <v>772</v>
      </c>
      <c r="E373" s="241"/>
      <c r="F373" s="242">
        <f>F374</f>
        <v>0</v>
      </c>
    </row>
    <row r="374" spans="1:6" ht="26.25" hidden="1">
      <c r="A374" s="244" t="s">
        <v>435</v>
      </c>
      <c r="B374" s="239" t="s">
        <v>108</v>
      </c>
      <c r="C374" s="239" t="s">
        <v>34</v>
      </c>
      <c r="D374" s="239" t="s">
        <v>772</v>
      </c>
      <c r="E374" s="241" t="s">
        <v>261</v>
      </c>
      <c r="F374" s="242"/>
    </row>
    <row r="375" spans="1:6" ht="26.25">
      <c r="A375" s="238" t="s">
        <v>334</v>
      </c>
      <c r="B375" s="239" t="s">
        <v>108</v>
      </c>
      <c r="C375" s="239" t="s">
        <v>34</v>
      </c>
      <c r="D375" s="239" t="s">
        <v>773</v>
      </c>
      <c r="E375" s="241"/>
      <c r="F375" s="242">
        <f>F376+F377+F378</f>
        <v>11985834</v>
      </c>
    </row>
    <row r="376" spans="1:6" ht="42.75" customHeight="1">
      <c r="A376" s="244" t="s">
        <v>311</v>
      </c>
      <c r="B376" s="239" t="s">
        <v>108</v>
      </c>
      <c r="C376" s="239" t="s">
        <v>34</v>
      </c>
      <c r="D376" s="239" t="s">
        <v>773</v>
      </c>
      <c r="E376" s="241" t="s">
        <v>75</v>
      </c>
      <c r="F376" s="242">
        <f>6679000+2017000</f>
        <v>8696000</v>
      </c>
    </row>
    <row r="377" spans="1:6" ht="26.25" customHeight="1">
      <c r="A377" s="244" t="s">
        <v>435</v>
      </c>
      <c r="B377" s="239" t="s">
        <v>108</v>
      </c>
      <c r="C377" s="239" t="s">
        <v>34</v>
      </c>
      <c r="D377" s="239" t="s">
        <v>773</v>
      </c>
      <c r="E377" s="241" t="s">
        <v>261</v>
      </c>
      <c r="F377" s="242">
        <f>6000+10000+966100+75000+2000+1651400+290200+176734</f>
        <v>3177434</v>
      </c>
    </row>
    <row r="378" spans="1:6" ht="22.5" customHeight="1">
      <c r="A378" s="296" t="s">
        <v>76</v>
      </c>
      <c r="B378" s="239" t="s">
        <v>108</v>
      </c>
      <c r="C378" s="239" t="s">
        <v>34</v>
      </c>
      <c r="D378" s="239" t="s">
        <v>773</v>
      </c>
      <c r="E378" s="241" t="s">
        <v>73</v>
      </c>
      <c r="F378" s="242">
        <v>112400</v>
      </c>
    </row>
    <row r="379" spans="1:6" ht="0.75" customHeight="1" hidden="1">
      <c r="A379" s="265" t="s">
        <v>774</v>
      </c>
      <c r="B379" s="239" t="s">
        <v>108</v>
      </c>
      <c r="C379" s="239" t="s">
        <v>34</v>
      </c>
      <c r="D379" s="239" t="s">
        <v>775</v>
      </c>
      <c r="E379" s="241"/>
      <c r="F379" s="242">
        <f>F380</f>
        <v>0</v>
      </c>
    </row>
    <row r="380" spans="1:6" ht="26.25" hidden="1">
      <c r="A380" s="244" t="s">
        <v>435</v>
      </c>
      <c r="B380" s="239" t="s">
        <v>108</v>
      </c>
      <c r="C380" s="239" t="s">
        <v>34</v>
      </c>
      <c r="D380" s="239" t="s">
        <v>775</v>
      </c>
      <c r="E380" s="241" t="s">
        <v>261</v>
      </c>
      <c r="F380" s="242"/>
    </row>
    <row r="381" spans="1:6" ht="21.75" customHeight="1">
      <c r="A381" s="296" t="s">
        <v>349</v>
      </c>
      <c r="B381" s="239" t="s">
        <v>108</v>
      </c>
      <c r="C381" s="239" t="s">
        <v>34</v>
      </c>
      <c r="D381" s="275" t="s">
        <v>776</v>
      </c>
      <c r="E381" s="241"/>
      <c r="F381" s="242">
        <f>F382</f>
        <v>50000</v>
      </c>
    </row>
    <row r="382" spans="1:6" ht="25.5" customHeight="1">
      <c r="A382" s="244" t="s">
        <v>435</v>
      </c>
      <c r="B382" s="239" t="s">
        <v>108</v>
      </c>
      <c r="C382" s="239" t="s">
        <v>34</v>
      </c>
      <c r="D382" s="275" t="s">
        <v>776</v>
      </c>
      <c r="E382" s="241" t="s">
        <v>261</v>
      </c>
      <c r="F382" s="242">
        <v>50000</v>
      </c>
    </row>
    <row r="383" spans="1:6" s="253" customFormat="1" ht="42.75" customHeight="1">
      <c r="A383" s="261" t="s">
        <v>347</v>
      </c>
      <c r="B383" s="249" t="s">
        <v>108</v>
      </c>
      <c r="C383" s="249" t="s">
        <v>34</v>
      </c>
      <c r="D383" s="290" t="s">
        <v>777</v>
      </c>
      <c r="E383" s="257"/>
      <c r="F383" s="252">
        <f>F384+F391</f>
        <v>8337500</v>
      </c>
    </row>
    <row r="384" spans="1:6" s="234" customFormat="1" ht="28.5" customHeight="1">
      <c r="A384" s="260" t="s">
        <v>778</v>
      </c>
      <c r="B384" s="228" t="s">
        <v>108</v>
      </c>
      <c r="C384" s="228" t="s">
        <v>34</v>
      </c>
      <c r="D384" s="287" t="s">
        <v>779</v>
      </c>
      <c r="E384" s="229"/>
      <c r="F384" s="230">
        <f>F385+F389</f>
        <v>3390400</v>
      </c>
    </row>
    <row r="385" spans="1:6" ht="26.25">
      <c r="A385" s="238" t="s">
        <v>334</v>
      </c>
      <c r="B385" s="239" t="s">
        <v>108</v>
      </c>
      <c r="C385" s="239" t="s">
        <v>34</v>
      </c>
      <c r="D385" s="275" t="s">
        <v>780</v>
      </c>
      <c r="E385" s="241"/>
      <c r="F385" s="242">
        <f>F386+F387+F388</f>
        <v>3370400</v>
      </c>
    </row>
    <row r="386" spans="1:6" ht="40.5" customHeight="1">
      <c r="A386" s="244" t="s">
        <v>311</v>
      </c>
      <c r="B386" s="239" t="s">
        <v>108</v>
      </c>
      <c r="C386" s="239" t="s">
        <v>34</v>
      </c>
      <c r="D386" s="275" t="s">
        <v>780</v>
      </c>
      <c r="E386" s="241" t="s">
        <v>75</v>
      </c>
      <c r="F386" s="242">
        <f>2458800+743000</f>
        <v>3201800</v>
      </c>
    </row>
    <row r="387" spans="1:6" ht="27" customHeight="1">
      <c r="A387" s="244" t="s">
        <v>435</v>
      </c>
      <c r="B387" s="239" t="s">
        <v>108</v>
      </c>
      <c r="C387" s="239" t="s">
        <v>34</v>
      </c>
      <c r="D387" s="275" t="s">
        <v>780</v>
      </c>
      <c r="E387" s="241" t="s">
        <v>261</v>
      </c>
      <c r="F387" s="242">
        <f>8000+4400+3000+31000+97200</f>
        <v>143600</v>
      </c>
    </row>
    <row r="388" spans="1:6" ht="15">
      <c r="A388" s="296" t="s">
        <v>76</v>
      </c>
      <c r="B388" s="239" t="s">
        <v>108</v>
      </c>
      <c r="C388" s="239" t="s">
        <v>34</v>
      </c>
      <c r="D388" s="275" t="s">
        <v>780</v>
      </c>
      <c r="E388" s="241" t="s">
        <v>73</v>
      </c>
      <c r="F388" s="242">
        <f>25000</f>
        <v>25000</v>
      </c>
    </row>
    <row r="389" spans="1:6" ht="15">
      <c r="A389" s="296" t="s">
        <v>348</v>
      </c>
      <c r="B389" s="239" t="s">
        <v>108</v>
      </c>
      <c r="C389" s="239" t="s">
        <v>34</v>
      </c>
      <c r="D389" s="275" t="s">
        <v>781</v>
      </c>
      <c r="E389" s="241"/>
      <c r="F389" s="242">
        <f>F390</f>
        <v>20000</v>
      </c>
    </row>
    <row r="390" spans="1:6" ht="15">
      <c r="A390" s="244" t="s">
        <v>310</v>
      </c>
      <c r="B390" s="239" t="s">
        <v>108</v>
      </c>
      <c r="C390" s="239" t="s">
        <v>34</v>
      </c>
      <c r="D390" s="275" t="s">
        <v>781</v>
      </c>
      <c r="E390" s="241" t="s">
        <v>261</v>
      </c>
      <c r="F390" s="242">
        <v>20000</v>
      </c>
    </row>
    <row r="391" spans="1:6" s="234" customFormat="1" ht="25.5">
      <c r="A391" s="258" t="s">
        <v>782</v>
      </c>
      <c r="B391" s="228" t="s">
        <v>108</v>
      </c>
      <c r="C391" s="228" t="s">
        <v>34</v>
      </c>
      <c r="D391" s="287" t="s">
        <v>783</v>
      </c>
      <c r="E391" s="229"/>
      <c r="F391" s="230">
        <f>F392</f>
        <v>4947100</v>
      </c>
    </row>
    <row r="392" spans="1:6" ht="51.75">
      <c r="A392" s="243" t="s">
        <v>784</v>
      </c>
      <c r="B392" s="239" t="s">
        <v>108</v>
      </c>
      <c r="C392" s="239" t="s">
        <v>34</v>
      </c>
      <c r="D392" s="275" t="s">
        <v>785</v>
      </c>
      <c r="E392" s="241"/>
      <c r="F392" s="242">
        <f>F393</f>
        <v>4947100</v>
      </c>
    </row>
    <row r="393" spans="1:6" ht="15">
      <c r="A393" s="244" t="s">
        <v>90</v>
      </c>
      <c r="B393" s="239" t="s">
        <v>108</v>
      </c>
      <c r="C393" s="239" t="s">
        <v>34</v>
      </c>
      <c r="D393" s="275" t="s">
        <v>785</v>
      </c>
      <c r="E393" s="241" t="s">
        <v>97</v>
      </c>
      <c r="F393" s="242">
        <v>4947100</v>
      </c>
    </row>
    <row r="394" spans="1:6" s="234" customFormat="1" ht="14.25">
      <c r="A394" s="233" t="s">
        <v>110</v>
      </c>
      <c r="B394" s="228" t="s">
        <v>72</v>
      </c>
      <c r="C394" s="228" t="s">
        <v>74</v>
      </c>
      <c r="D394" s="228"/>
      <c r="E394" s="229"/>
      <c r="F394" s="230">
        <f>F395</f>
        <v>1147376</v>
      </c>
    </row>
    <row r="395" spans="1:6" s="234" customFormat="1" ht="32.25" customHeight="1">
      <c r="A395" s="233" t="s">
        <v>342</v>
      </c>
      <c r="B395" s="228" t="s">
        <v>72</v>
      </c>
      <c r="C395" s="228" t="s">
        <v>74</v>
      </c>
      <c r="D395" s="228" t="s">
        <v>765</v>
      </c>
      <c r="E395" s="229"/>
      <c r="F395" s="230">
        <f>F396</f>
        <v>1147376</v>
      </c>
    </row>
    <row r="396" spans="1:6" ht="56.25" customHeight="1">
      <c r="A396" s="261" t="s">
        <v>786</v>
      </c>
      <c r="B396" s="239" t="s">
        <v>72</v>
      </c>
      <c r="C396" s="239" t="s">
        <v>74</v>
      </c>
      <c r="D396" s="239" t="s">
        <v>787</v>
      </c>
      <c r="E396" s="241"/>
      <c r="F396" s="242">
        <f>F397+F402</f>
        <v>1147376</v>
      </c>
    </row>
    <row r="397" spans="1:6" s="234" customFormat="1" ht="28.5" customHeight="1">
      <c r="A397" s="324" t="s">
        <v>788</v>
      </c>
      <c r="B397" s="228" t="s">
        <v>72</v>
      </c>
      <c r="C397" s="228" t="s">
        <v>74</v>
      </c>
      <c r="D397" s="228" t="s">
        <v>789</v>
      </c>
      <c r="E397" s="229"/>
      <c r="F397" s="230">
        <f>F398</f>
        <v>1123100</v>
      </c>
    </row>
    <row r="398" spans="1:6" ht="32.25" customHeight="1">
      <c r="A398" s="238" t="s">
        <v>334</v>
      </c>
      <c r="B398" s="239" t="s">
        <v>72</v>
      </c>
      <c r="C398" s="239" t="s">
        <v>74</v>
      </c>
      <c r="D398" s="239" t="s">
        <v>790</v>
      </c>
      <c r="E398" s="241"/>
      <c r="F398" s="242">
        <f>F399+F400+F401</f>
        <v>1123100</v>
      </c>
    </row>
    <row r="399" spans="1:6" ht="42.75" customHeight="1">
      <c r="A399" s="244" t="s">
        <v>311</v>
      </c>
      <c r="B399" s="239" t="s">
        <v>72</v>
      </c>
      <c r="C399" s="239" t="s">
        <v>74</v>
      </c>
      <c r="D399" s="239" t="s">
        <v>790</v>
      </c>
      <c r="E399" s="241" t="s">
        <v>75</v>
      </c>
      <c r="F399" s="242">
        <f>775000+234000</f>
        <v>1009000</v>
      </c>
    </row>
    <row r="400" spans="1:6" ht="26.25" customHeight="1">
      <c r="A400" s="244" t="s">
        <v>435</v>
      </c>
      <c r="B400" s="239" t="s">
        <v>72</v>
      </c>
      <c r="C400" s="239" t="s">
        <v>74</v>
      </c>
      <c r="D400" s="239" t="s">
        <v>790</v>
      </c>
      <c r="E400" s="241" t="s">
        <v>261</v>
      </c>
      <c r="F400" s="242">
        <f>33600+39500+3000+15000+5000</f>
        <v>96100</v>
      </c>
    </row>
    <row r="401" spans="1:6" ht="15.75" customHeight="1">
      <c r="A401" s="296" t="s">
        <v>76</v>
      </c>
      <c r="B401" s="239" t="s">
        <v>72</v>
      </c>
      <c r="C401" s="239" t="s">
        <v>74</v>
      </c>
      <c r="D401" s="239" t="s">
        <v>790</v>
      </c>
      <c r="E401" s="241" t="s">
        <v>73</v>
      </c>
      <c r="F401" s="242">
        <v>18000</v>
      </c>
    </row>
    <row r="402" spans="1:6" s="234" customFormat="1" ht="38.25" customHeight="1">
      <c r="A402" s="325" t="s">
        <v>791</v>
      </c>
      <c r="B402" s="228" t="s">
        <v>72</v>
      </c>
      <c r="C402" s="228" t="s">
        <v>74</v>
      </c>
      <c r="D402" s="228" t="s">
        <v>792</v>
      </c>
      <c r="E402" s="229"/>
      <c r="F402" s="230">
        <f>F403</f>
        <v>24276</v>
      </c>
    </row>
    <row r="403" spans="1:6" ht="42.75" customHeight="1">
      <c r="A403" s="243" t="s">
        <v>350</v>
      </c>
      <c r="B403" s="239" t="s">
        <v>72</v>
      </c>
      <c r="C403" s="239" t="s">
        <v>74</v>
      </c>
      <c r="D403" s="239" t="s">
        <v>793</v>
      </c>
      <c r="E403" s="241"/>
      <c r="F403" s="242">
        <f>F404</f>
        <v>24276</v>
      </c>
    </row>
    <row r="404" spans="1:6" ht="42" customHeight="1">
      <c r="A404" s="244" t="s">
        <v>311</v>
      </c>
      <c r="B404" s="239" t="s">
        <v>72</v>
      </c>
      <c r="C404" s="239" t="s">
        <v>74</v>
      </c>
      <c r="D404" s="239" t="s">
        <v>793</v>
      </c>
      <c r="E404" s="241" t="s">
        <v>75</v>
      </c>
      <c r="F404" s="242">
        <v>24276</v>
      </c>
    </row>
    <row r="405" spans="1:6" s="234" customFormat="1" ht="17.25" customHeight="1">
      <c r="A405" s="233" t="s">
        <v>794</v>
      </c>
      <c r="B405" s="228" t="s">
        <v>106</v>
      </c>
      <c r="C405" s="228"/>
      <c r="D405" s="287"/>
      <c r="E405" s="289"/>
      <c r="F405" s="230">
        <f>F406</f>
        <v>55649</v>
      </c>
    </row>
    <row r="406" spans="1:6" s="234" customFormat="1" ht="22.5" customHeight="1">
      <c r="A406" s="326" t="s">
        <v>795</v>
      </c>
      <c r="B406" s="228" t="s">
        <v>106</v>
      </c>
      <c r="C406" s="228" t="s">
        <v>228</v>
      </c>
      <c r="D406" s="228"/>
      <c r="E406" s="229"/>
      <c r="F406" s="230">
        <f>F407</f>
        <v>55649</v>
      </c>
    </row>
    <row r="407" spans="1:6" s="234" customFormat="1" ht="18" customHeight="1">
      <c r="A407" s="233" t="s">
        <v>323</v>
      </c>
      <c r="B407" s="228" t="s">
        <v>106</v>
      </c>
      <c r="C407" s="228" t="s">
        <v>228</v>
      </c>
      <c r="D407" s="267" t="s">
        <v>460</v>
      </c>
      <c r="E407" s="246"/>
      <c r="F407" s="230">
        <f>F408</f>
        <v>55649</v>
      </c>
    </row>
    <row r="408" spans="1:6" ht="17.25" customHeight="1">
      <c r="A408" s="238" t="s">
        <v>324</v>
      </c>
      <c r="B408" s="239" t="s">
        <v>106</v>
      </c>
      <c r="C408" s="239" t="s">
        <v>228</v>
      </c>
      <c r="D408" s="239" t="s">
        <v>465</v>
      </c>
      <c r="E408" s="241"/>
      <c r="F408" s="242">
        <f>F409+F411</f>
        <v>55649</v>
      </c>
    </row>
    <row r="409" spans="1:6" ht="15">
      <c r="A409" s="247" t="s">
        <v>796</v>
      </c>
      <c r="B409" s="239" t="s">
        <v>106</v>
      </c>
      <c r="C409" s="239" t="s">
        <v>228</v>
      </c>
      <c r="D409" s="239" t="s">
        <v>797</v>
      </c>
      <c r="E409" s="241"/>
      <c r="F409" s="242">
        <f>F410</f>
        <v>31949</v>
      </c>
    </row>
    <row r="410" spans="1:6" ht="30" customHeight="1">
      <c r="A410" s="244" t="s">
        <v>435</v>
      </c>
      <c r="B410" s="239" t="s">
        <v>106</v>
      </c>
      <c r="C410" s="239" t="s">
        <v>228</v>
      </c>
      <c r="D410" s="239" t="s">
        <v>797</v>
      </c>
      <c r="E410" s="245" t="s">
        <v>261</v>
      </c>
      <c r="F410" s="242">
        <v>31949</v>
      </c>
    </row>
    <row r="411" spans="1:6" ht="42" customHeight="1">
      <c r="A411" s="247" t="s">
        <v>798</v>
      </c>
      <c r="B411" s="239" t="s">
        <v>106</v>
      </c>
      <c r="C411" s="239" t="s">
        <v>228</v>
      </c>
      <c r="D411" s="239" t="s">
        <v>799</v>
      </c>
      <c r="E411" s="241"/>
      <c r="F411" s="242">
        <f>F412</f>
        <v>23700</v>
      </c>
    </row>
    <row r="412" spans="1:6" ht="30" customHeight="1">
      <c r="A412" s="244" t="s">
        <v>435</v>
      </c>
      <c r="B412" s="239" t="s">
        <v>106</v>
      </c>
      <c r="C412" s="239" t="s">
        <v>228</v>
      </c>
      <c r="D412" s="239" t="s">
        <v>799</v>
      </c>
      <c r="E412" s="245" t="s">
        <v>75</v>
      </c>
      <c r="F412" s="242">
        <v>23700</v>
      </c>
    </row>
    <row r="413" spans="1:6" s="234" customFormat="1" ht="17.25" customHeight="1">
      <c r="A413" s="233" t="s">
        <v>111</v>
      </c>
      <c r="B413" s="228" t="s">
        <v>113</v>
      </c>
      <c r="C413" s="228"/>
      <c r="D413" s="287"/>
      <c r="E413" s="289"/>
      <c r="F413" s="230">
        <f>F414+F420+F464</f>
        <v>39557061</v>
      </c>
    </row>
    <row r="414" spans="1:6" s="234" customFormat="1" ht="14.25">
      <c r="A414" s="233" t="s">
        <v>112</v>
      </c>
      <c r="B414" s="228" t="s">
        <v>113</v>
      </c>
      <c r="C414" s="228" t="s">
        <v>34</v>
      </c>
      <c r="D414" s="228"/>
      <c r="E414" s="229"/>
      <c r="F414" s="230">
        <f>F415</f>
        <v>93500</v>
      </c>
    </row>
    <row r="415" spans="1:6" s="234" customFormat="1" ht="41.25" customHeight="1">
      <c r="A415" s="233" t="s">
        <v>351</v>
      </c>
      <c r="B415" s="228" t="s">
        <v>113</v>
      </c>
      <c r="C415" s="228" t="s">
        <v>34</v>
      </c>
      <c r="D415" s="228" t="s">
        <v>429</v>
      </c>
      <c r="E415" s="229"/>
      <c r="F415" s="230">
        <f>F416</f>
        <v>93500</v>
      </c>
    </row>
    <row r="416" spans="1:6" s="253" customFormat="1" ht="55.5" customHeight="1">
      <c r="A416" s="327" t="s">
        <v>800</v>
      </c>
      <c r="B416" s="249" t="s">
        <v>113</v>
      </c>
      <c r="C416" s="249" t="s">
        <v>34</v>
      </c>
      <c r="D416" s="249" t="s">
        <v>478</v>
      </c>
      <c r="E416" s="257"/>
      <c r="F416" s="252">
        <f>F418</f>
        <v>93500</v>
      </c>
    </row>
    <row r="417" spans="1:6" s="234" customFormat="1" ht="30.75" customHeight="1">
      <c r="A417" s="286" t="s">
        <v>801</v>
      </c>
      <c r="B417" s="228" t="s">
        <v>113</v>
      </c>
      <c r="C417" s="228" t="s">
        <v>34</v>
      </c>
      <c r="D417" s="228" t="s">
        <v>802</v>
      </c>
      <c r="E417" s="229"/>
      <c r="F417" s="230">
        <f>F418</f>
        <v>93500</v>
      </c>
    </row>
    <row r="418" spans="1:6" ht="21.75" customHeight="1">
      <c r="A418" s="328" t="s">
        <v>803</v>
      </c>
      <c r="B418" s="239" t="s">
        <v>352</v>
      </c>
      <c r="C418" s="239" t="s">
        <v>34</v>
      </c>
      <c r="D418" s="239" t="s">
        <v>804</v>
      </c>
      <c r="E418" s="241"/>
      <c r="F418" s="242">
        <f>F419</f>
        <v>93500</v>
      </c>
    </row>
    <row r="419" spans="1:6" ht="15">
      <c r="A419" s="296" t="s">
        <v>103</v>
      </c>
      <c r="B419" s="239" t="s">
        <v>352</v>
      </c>
      <c r="C419" s="239" t="s">
        <v>34</v>
      </c>
      <c r="D419" s="239" t="s">
        <v>804</v>
      </c>
      <c r="E419" s="241" t="s">
        <v>104</v>
      </c>
      <c r="F419" s="242">
        <v>93500</v>
      </c>
    </row>
    <row r="420" spans="1:6" s="234" customFormat="1" ht="14.25">
      <c r="A420" s="233" t="s">
        <v>114</v>
      </c>
      <c r="B420" s="228">
        <v>10</v>
      </c>
      <c r="C420" s="228" t="s">
        <v>315</v>
      </c>
      <c r="D420" s="228"/>
      <c r="E420" s="229"/>
      <c r="F420" s="230">
        <f>F426+F455+F444+F421</f>
        <v>30485387</v>
      </c>
    </row>
    <row r="421" spans="1:6" s="234" customFormat="1" ht="25.5">
      <c r="A421" s="233" t="s">
        <v>342</v>
      </c>
      <c r="B421" s="228">
        <v>10</v>
      </c>
      <c r="C421" s="228" t="s">
        <v>315</v>
      </c>
      <c r="D421" s="228" t="s">
        <v>765</v>
      </c>
      <c r="E421" s="229"/>
      <c r="F421" s="230">
        <f>F422</f>
        <v>840800</v>
      </c>
    </row>
    <row r="422" spans="1:6" s="253" customFormat="1" ht="57.75" customHeight="1">
      <c r="A422" s="261" t="s">
        <v>786</v>
      </c>
      <c r="B422" s="249">
        <v>10</v>
      </c>
      <c r="C422" s="249" t="s">
        <v>315</v>
      </c>
      <c r="D422" s="249" t="s">
        <v>787</v>
      </c>
      <c r="E422" s="257"/>
      <c r="F422" s="252">
        <f>F423</f>
        <v>840800</v>
      </c>
    </row>
    <row r="423" spans="1:6" s="234" customFormat="1" ht="38.25" customHeight="1">
      <c r="A423" s="286" t="s">
        <v>805</v>
      </c>
      <c r="B423" s="228">
        <v>10</v>
      </c>
      <c r="C423" s="228" t="s">
        <v>315</v>
      </c>
      <c r="D423" s="228" t="s">
        <v>806</v>
      </c>
      <c r="E423" s="229"/>
      <c r="F423" s="230">
        <f>F424</f>
        <v>840800</v>
      </c>
    </row>
    <row r="424" spans="1:6" s="234" customFormat="1" ht="32.25" customHeight="1">
      <c r="A424" s="255" t="s">
        <v>357</v>
      </c>
      <c r="B424" s="239">
        <v>10</v>
      </c>
      <c r="C424" s="239" t="s">
        <v>315</v>
      </c>
      <c r="D424" s="269" t="s">
        <v>807</v>
      </c>
      <c r="E424" s="241"/>
      <c r="F424" s="242">
        <f>F425</f>
        <v>840800</v>
      </c>
    </row>
    <row r="425" spans="1:6" s="234" customFormat="1" ht="18" customHeight="1">
      <c r="A425" s="296" t="s">
        <v>103</v>
      </c>
      <c r="B425" s="239">
        <v>10</v>
      </c>
      <c r="C425" s="239" t="s">
        <v>315</v>
      </c>
      <c r="D425" s="269" t="s">
        <v>807</v>
      </c>
      <c r="E425" s="241" t="s">
        <v>104</v>
      </c>
      <c r="F425" s="242">
        <v>840800</v>
      </c>
    </row>
    <row r="426" spans="1:6" s="234" customFormat="1" ht="45" customHeight="1">
      <c r="A426" s="233" t="s">
        <v>351</v>
      </c>
      <c r="B426" s="228">
        <v>10</v>
      </c>
      <c r="C426" s="228" t="s">
        <v>315</v>
      </c>
      <c r="D426" s="228" t="s">
        <v>429</v>
      </c>
      <c r="E426" s="229"/>
      <c r="F426" s="230">
        <f>F427</f>
        <v>13935588</v>
      </c>
    </row>
    <row r="427" spans="1:6" s="253" customFormat="1" ht="54.75" customHeight="1">
      <c r="A427" s="272" t="s">
        <v>317</v>
      </c>
      <c r="B427" s="249">
        <v>10</v>
      </c>
      <c r="C427" s="249" t="s">
        <v>315</v>
      </c>
      <c r="D427" s="249" t="s">
        <v>478</v>
      </c>
      <c r="E427" s="257"/>
      <c r="F427" s="252">
        <f>F428</f>
        <v>13935588</v>
      </c>
    </row>
    <row r="428" spans="1:6" s="234" customFormat="1" ht="28.5" customHeight="1">
      <c r="A428" s="273" t="s">
        <v>808</v>
      </c>
      <c r="B428" s="228">
        <v>10</v>
      </c>
      <c r="C428" s="228" t="s">
        <v>315</v>
      </c>
      <c r="D428" s="228" t="s">
        <v>809</v>
      </c>
      <c r="E428" s="229"/>
      <c r="F428" s="230">
        <f>F429+F432+F435+F438+F441</f>
        <v>13935588</v>
      </c>
    </row>
    <row r="429" spans="1:6" ht="15">
      <c r="A429" s="238" t="s">
        <v>115</v>
      </c>
      <c r="B429" s="239">
        <v>10</v>
      </c>
      <c r="C429" s="239" t="s">
        <v>315</v>
      </c>
      <c r="D429" s="239" t="s">
        <v>810</v>
      </c>
      <c r="E429" s="241"/>
      <c r="F429" s="242">
        <f>F431+F430</f>
        <v>2514051</v>
      </c>
    </row>
    <row r="430" spans="1:6" ht="24" customHeight="1">
      <c r="A430" s="244" t="s">
        <v>435</v>
      </c>
      <c r="B430" s="239">
        <v>10</v>
      </c>
      <c r="C430" s="239" t="s">
        <v>315</v>
      </c>
      <c r="D430" s="239" t="s">
        <v>810</v>
      </c>
      <c r="E430" s="241" t="s">
        <v>261</v>
      </c>
      <c r="F430" s="242">
        <v>566</v>
      </c>
    </row>
    <row r="431" spans="1:6" ht="15">
      <c r="A431" s="329" t="s">
        <v>103</v>
      </c>
      <c r="B431" s="239">
        <v>10</v>
      </c>
      <c r="C431" s="239" t="s">
        <v>315</v>
      </c>
      <c r="D431" s="239" t="s">
        <v>810</v>
      </c>
      <c r="E431" s="241" t="s">
        <v>104</v>
      </c>
      <c r="F431" s="242">
        <v>2513485</v>
      </c>
    </row>
    <row r="432" spans="1:6" ht="26.25">
      <c r="A432" s="243" t="s">
        <v>355</v>
      </c>
      <c r="B432" s="239">
        <v>10</v>
      </c>
      <c r="C432" s="239" t="s">
        <v>315</v>
      </c>
      <c r="D432" s="239" t="s">
        <v>811</v>
      </c>
      <c r="E432" s="241"/>
      <c r="F432" s="242">
        <f>F434+F433</f>
        <v>56845</v>
      </c>
    </row>
    <row r="433" spans="1:6" ht="27" customHeight="1">
      <c r="A433" s="244" t="s">
        <v>435</v>
      </c>
      <c r="B433" s="239">
        <v>10</v>
      </c>
      <c r="C433" s="239" t="s">
        <v>315</v>
      </c>
      <c r="D433" s="239" t="s">
        <v>811</v>
      </c>
      <c r="E433" s="241" t="s">
        <v>261</v>
      </c>
      <c r="F433" s="242">
        <v>895</v>
      </c>
    </row>
    <row r="434" spans="1:6" ht="15">
      <c r="A434" s="329" t="s">
        <v>103</v>
      </c>
      <c r="B434" s="239">
        <v>10</v>
      </c>
      <c r="C434" s="239" t="s">
        <v>315</v>
      </c>
      <c r="D434" s="239" t="s">
        <v>811</v>
      </c>
      <c r="E434" s="241" t="s">
        <v>104</v>
      </c>
      <c r="F434" s="242">
        <v>55950</v>
      </c>
    </row>
    <row r="435" spans="1:6" ht="26.25" customHeight="1">
      <c r="A435" s="243" t="s">
        <v>356</v>
      </c>
      <c r="B435" s="239">
        <v>10</v>
      </c>
      <c r="C435" s="239" t="s">
        <v>315</v>
      </c>
      <c r="D435" s="239" t="s">
        <v>812</v>
      </c>
      <c r="E435" s="241"/>
      <c r="F435" s="242">
        <f>F437+F436</f>
        <v>496532</v>
      </c>
    </row>
    <row r="436" spans="1:6" ht="24.75" customHeight="1">
      <c r="A436" s="244" t="s">
        <v>435</v>
      </c>
      <c r="B436" s="239">
        <v>10</v>
      </c>
      <c r="C436" s="239" t="s">
        <v>315</v>
      </c>
      <c r="D436" s="239" t="s">
        <v>812</v>
      </c>
      <c r="E436" s="241" t="s">
        <v>261</v>
      </c>
      <c r="F436" s="242">
        <v>8340</v>
      </c>
    </row>
    <row r="437" spans="1:6" ht="15">
      <c r="A437" s="329" t="s">
        <v>103</v>
      </c>
      <c r="B437" s="239">
        <v>10</v>
      </c>
      <c r="C437" s="239" t="s">
        <v>315</v>
      </c>
      <c r="D437" s="239" t="s">
        <v>812</v>
      </c>
      <c r="E437" s="241" t="s">
        <v>104</v>
      </c>
      <c r="F437" s="242">
        <v>488192</v>
      </c>
    </row>
    <row r="438" spans="1:6" s="234" customFormat="1" ht="15" customHeight="1">
      <c r="A438" s="238" t="s">
        <v>116</v>
      </c>
      <c r="B438" s="239">
        <v>10</v>
      </c>
      <c r="C438" s="239" t="s">
        <v>315</v>
      </c>
      <c r="D438" s="239" t="s">
        <v>813</v>
      </c>
      <c r="E438" s="241"/>
      <c r="F438" s="242">
        <f>F440+F439</f>
        <v>9420000</v>
      </c>
    </row>
    <row r="439" spans="1:6" s="234" customFormat="1" ht="27" customHeight="1">
      <c r="A439" s="244" t="s">
        <v>435</v>
      </c>
      <c r="B439" s="239">
        <v>10</v>
      </c>
      <c r="C439" s="239" t="s">
        <v>315</v>
      </c>
      <c r="D439" s="239" t="s">
        <v>813</v>
      </c>
      <c r="E439" s="241" t="s">
        <v>261</v>
      </c>
      <c r="F439" s="242">
        <v>153780</v>
      </c>
    </row>
    <row r="440" spans="1:6" ht="16.5" customHeight="1">
      <c r="A440" s="329" t="s">
        <v>103</v>
      </c>
      <c r="B440" s="239">
        <v>10</v>
      </c>
      <c r="C440" s="239" t="s">
        <v>315</v>
      </c>
      <c r="D440" s="239" t="s">
        <v>813</v>
      </c>
      <c r="E440" s="241" t="s">
        <v>104</v>
      </c>
      <c r="F440" s="242">
        <v>9266220</v>
      </c>
    </row>
    <row r="441" spans="1:6" ht="15.75" customHeight="1">
      <c r="A441" s="238" t="s">
        <v>117</v>
      </c>
      <c r="B441" s="239">
        <v>10</v>
      </c>
      <c r="C441" s="239" t="s">
        <v>315</v>
      </c>
      <c r="D441" s="239" t="s">
        <v>814</v>
      </c>
      <c r="E441" s="241"/>
      <c r="F441" s="242">
        <f>F443+F442</f>
        <v>1448160</v>
      </c>
    </row>
    <row r="442" spans="1:6" ht="24.75" customHeight="1">
      <c r="A442" s="244" t="s">
        <v>435</v>
      </c>
      <c r="B442" s="239">
        <v>10</v>
      </c>
      <c r="C442" s="239" t="s">
        <v>315</v>
      </c>
      <c r="D442" s="239" t="s">
        <v>814</v>
      </c>
      <c r="E442" s="241" t="s">
        <v>261</v>
      </c>
      <c r="F442" s="242">
        <v>24590</v>
      </c>
    </row>
    <row r="443" spans="1:6" ht="18" customHeight="1">
      <c r="A443" s="329" t="s">
        <v>103</v>
      </c>
      <c r="B443" s="239">
        <v>10</v>
      </c>
      <c r="C443" s="239" t="s">
        <v>315</v>
      </c>
      <c r="D443" s="239" t="s">
        <v>814</v>
      </c>
      <c r="E443" s="241" t="s">
        <v>104</v>
      </c>
      <c r="F443" s="242">
        <v>1423570</v>
      </c>
    </row>
    <row r="444" spans="1:6" s="234" customFormat="1" ht="26.25" customHeight="1">
      <c r="A444" s="233" t="s">
        <v>337</v>
      </c>
      <c r="B444" s="228">
        <v>10</v>
      </c>
      <c r="C444" s="228" t="s">
        <v>315</v>
      </c>
      <c r="D444" s="228" t="s">
        <v>665</v>
      </c>
      <c r="E444" s="229"/>
      <c r="F444" s="230">
        <f>F445+F450</f>
        <v>15708999</v>
      </c>
    </row>
    <row r="445" spans="1:6" s="253" customFormat="1" ht="43.5" customHeight="1">
      <c r="A445" s="315" t="s">
        <v>338</v>
      </c>
      <c r="B445" s="249">
        <v>10</v>
      </c>
      <c r="C445" s="249" t="s">
        <v>315</v>
      </c>
      <c r="D445" s="249" t="s">
        <v>666</v>
      </c>
      <c r="E445" s="257"/>
      <c r="F445" s="252">
        <f>F446</f>
        <v>14292999</v>
      </c>
    </row>
    <row r="446" spans="1:6" s="234" customFormat="1" ht="29.25" customHeight="1">
      <c r="A446" s="260" t="s">
        <v>699</v>
      </c>
      <c r="B446" s="228">
        <v>10</v>
      </c>
      <c r="C446" s="228" t="s">
        <v>315</v>
      </c>
      <c r="D446" s="228" t="s">
        <v>700</v>
      </c>
      <c r="E446" s="229"/>
      <c r="F446" s="230">
        <f>F447</f>
        <v>14292999</v>
      </c>
    </row>
    <row r="447" spans="1:6" ht="55.5" customHeight="1">
      <c r="A447" s="255" t="s">
        <v>815</v>
      </c>
      <c r="B447" s="239">
        <v>10</v>
      </c>
      <c r="C447" s="239" t="s">
        <v>315</v>
      </c>
      <c r="D447" s="239" t="s">
        <v>816</v>
      </c>
      <c r="E447" s="241"/>
      <c r="F447" s="242">
        <f>F448+F449</f>
        <v>14292999</v>
      </c>
    </row>
    <row r="448" spans="1:6" ht="29.25" customHeight="1" hidden="1">
      <c r="A448" s="244" t="s">
        <v>435</v>
      </c>
      <c r="B448" s="239">
        <v>10</v>
      </c>
      <c r="C448" s="239" t="s">
        <v>315</v>
      </c>
      <c r="D448" s="239" t="s">
        <v>816</v>
      </c>
      <c r="E448" s="241" t="s">
        <v>261</v>
      </c>
      <c r="F448" s="242"/>
    </row>
    <row r="449" spans="1:6" ht="21" customHeight="1">
      <c r="A449" s="329" t="s">
        <v>103</v>
      </c>
      <c r="B449" s="239">
        <v>10</v>
      </c>
      <c r="C449" s="239" t="s">
        <v>315</v>
      </c>
      <c r="D449" s="239" t="s">
        <v>816</v>
      </c>
      <c r="E449" s="241" t="s">
        <v>104</v>
      </c>
      <c r="F449" s="242">
        <f>15708999-1000000-416000</f>
        <v>14292999</v>
      </c>
    </row>
    <row r="450" spans="1:6" s="253" customFormat="1" ht="53.25" customHeight="1">
      <c r="A450" s="248" t="s">
        <v>341</v>
      </c>
      <c r="B450" s="249">
        <v>10</v>
      </c>
      <c r="C450" s="249" t="s">
        <v>315</v>
      </c>
      <c r="D450" s="249" t="s">
        <v>724</v>
      </c>
      <c r="E450" s="257"/>
      <c r="F450" s="252">
        <f>F451</f>
        <v>1416000</v>
      </c>
    </row>
    <row r="451" spans="1:6" s="234" customFormat="1" ht="29.25" customHeight="1">
      <c r="A451" s="330" t="s">
        <v>817</v>
      </c>
      <c r="B451" s="228">
        <v>10</v>
      </c>
      <c r="C451" s="228" t="s">
        <v>315</v>
      </c>
      <c r="D451" s="228" t="s">
        <v>818</v>
      </c>
      <c r="E451" s="229"/>
      <c r="F451" s="230">
        <f>F452</f>
        <v>1416000</v>
      </c>
    </row>
    <row r="452" spans="1:6" ht="56.25" customHeight="1">
      <c r="A452" s="305" t="s">
        <v>353</v>
      </c>
      <c r="B452" s="239">
        <v>10</v>
      </c>
      <c r="C452" s="239" t="s">
        <v>315</v>
      </c>
      <c r="D452" s="239" t="s">
        <v>819</v>
      </c>
      <c r="E452" s="241"/>
      <c r="F452" s="242">
        <f>F454</f>
        <v>1416000</v>
      </c>
    </row>
    <row r="453" spans="1:6" ht="26.25">
      <c r="A453" s="244" t="s">
        <v>435</v>
      </c>
      <c r="B453" s="239">
        <v>10</v>
      </c>
      <c r="C453" s="239" t="s">
        <v>315</v>
      </c>
      <c r="D453" s="239" t="s">
        <v>819</v>
      </c>
      <c r="E453" s="241" t="s">
        <v>261</v>
      </c>
      <c r="F453" s="242"/>
    </row>
    <row r="454" spans="1:6" ht="19.5" customHeight="1">
      <c r="A454" s="329" t="s">
        <v>103</v>
      </c>
      <c r="B454" s="239">
        <v>10</v>
      </c>
      <c r="C454" s="239" t="s">
        <v>315</v>
      </c>
      <c r="D454" s="239" t="s">
        <v>819</v>
      </c>
      <c r="E454" s="241" t="s">
        <v>104</v>
      </c>
      <c r="F454" s="331">
        <v>1416000</v>
      </c>
    </row>
    <row r="455" spans="1:6" ht="57" customHeight="1" hidden="1">
      <c r="A455" s="309" t="s">
        <v>641</v>
      </c>
      <c r="B455" s="239">
        <v>10</v>
      </c>
      <c r="C455" s="239" t="s">
        <v>315</v>
      </c>
      <c r="D455" s="275" t="s">
        <v>604</v>
      </c>
      <c r="E455" s="245"/>
      <c r="F455" s="242">
        <f>F456</f>
        <v>0</v>
      </c>
    </row>
    <row r="456" spans="1:6" s="253" customFormat="1" ht="77.25" hidden="1">
      <c r="A456" s="310" t="s">
        <v>642</v>
      </c>
      <c r="B456" s="249">
        <v>10</v>
      </c>
      <c r="C456" s="249" t="s">
        <v>315</v>
      </c>
      <c r="D456" s="290" t="s">
        <v>643</v>
      </c>
      <c r="E456" s="251"/>
      <c r="F456" s="252">
        <f>F457</f>
        <v>0</v>
      </c>
    </row>
    <row r="457" spans="1:6" s="333" customFormat="1" ht="26.25" hidden="1">
      <c r="A457" s="332" t="s">
        <v>820</v>
      </c>
      <c r="B457" s="239">
        <v>10</v>
      </c>
      <c r="C457" s="239" t="s">
        <v>315</v>
      </c>
      <c r="D457" s="267" t="s">
        <v>821</v>
      </c>
      <c r="E457" s="246"/>
      <c r="F457" s="230">
        <f>F458+F460+F462</f>
        <v>0</v>
      </c>
    </row>
    <row r="458" spans="1:6" ht="39" hidden="1">
      <c r="A458" s="243" t="s">
        <v>822</v>
      </c>
      <c r="B458" s="239">
        <v>10</v>
      </c>
      <c r="C458" s="239" t="s">
        <v>315</v>
      </c>
      <c r="D458" s="269" t="s">
        <v>823</v>
      </c>
      <c r="E458" s="245"/>
      <c r="F458" s="242">
        <f>F459</f>
        <v>0</v>
      </c>
    </row>
    <row r="459" spans="1:6" ht="15" hidden="1">
      <c r="A459" s="305" t="s">
        <v>90</v>
      </c>
      <c r="B459" s="239">
        <v>10</v>
      </c>
      <c r="C459" s="239" t="s">
        <v>315</v>
      </c>
      <c r="D459" s="269" t="s">
        <v>823</v>
      </c>
      <c r="E459" s="245" t="s">
        <v>97</v>
      </c>
      <c r="F459" s="242"/>
    </row>
    <row r="460" spans="1:6" ht="26.25" hidden="1">
      <c r="A460" s="243" t="s">
        <v>824</v>
      </c>
      <c r="B460" s="239">
        <v>10</v>
      </c>
      <c r="C460" s="239" t="s">
        <v>315</v>
      </c>
      <c r="D460" s="269" t="s">
        <v>825</v>
      </c>
      <c r="E460" s="245"/>
      <c r="F460" s="242">
        <f>F461</f>
        <v>0</v>
      </c>
    </row>
    <row r="461" spans="1:6" ht="15" hidden="1">
      <c r="A461" s="305" t="s">
        <v>90</v>
      </c>
      <c r="B461" s="239">
        <v>10</v>
      </c>
      <c r="C461" s="239" t="s">
        <v>315</v>
      </c>
      <c r="D461" s="269" t="s">
        <v>825</v>
      </c>
      <c r="E461" s="245" t="s">
        <v>97</v>
      </c>
      <c r="F461" s="242"/>
    </row>
    <row r="462" spans="1:6" ht="26.25" hidden="1">
      <c r="A462" s="243" t="s">
        <v>824</v>
      </c>
      <c r="B462" s="239">
        <v>10</v>
      </c>
      <c r="C462" s="239" t="s">
        <v>315</v>
      </c>
      <c r="D462" s="269" t="s">
        <v>826</v>
      </c>
      <c r="E462" s="245"/>
      <c r="F462" s="242">
        <f>F463</f>
        <v>0</v>
      </c>
    </row>
    <row r="463" spans="1:6" ht="15" hidden="1">
      <c r="A463" s="305" t="s">
        <v>90</v>
      </c>
      <c r="B463" s="239">
        <v>10</v>
      </c>
      <c r="C463" s="239" t="s">
        <v>315</v>
      </c>
      <c r="D463" s="269" t="s">
        <v>826</v>
      </c>
      <c r="E463" s="245" t="s">
        <v>97</v>
      </c>
      <c r="F463" s="242"/>
    </row>
    <row r="464" spans="1:6" s="234" customFormat="1" ht="15" customHeight="1">
      <c r="A464" s="233" t="s">
        <v>118</v>
      </c>
      <c r="B464" s="228">
        <v>10</v>
      </c>
      <c r="C464" s="228" t="s">
        <v>74</v>
      </c>
      <c r="D464" s="228"/>
      <c r="E464" s="229"/>
      <c r="F464" s="230">
        <f>F470+F465</f>
        <v>8978174</v>
      </c>
    </row>
    <row r="465" spans="1:6" s="234" customFormat="1" ht="37.5" customHeight="1">
      <c r="A465" s="233" t="s">
        <v>329</v>
      </c>
      <c r="B465" s="228">
        <v>10</v>
      </c>
      <c r="C465" s="228" t="s">
        <v>74</v>
      </c>
      <c r="D465" s="334" t="s">
        <v>429</v>
      </c>
      <c r="E465" s="229"/>
      <c r="F465" s="230">
        <f>F466</f>
        <v>6921934</v>
      </c>
    </row>
    <row r="466" spans="1:6" s="234" customFormat="1" ht="58.5" customHeight="1">
      <c r="A466" s="284" t="s">
        <v>827</v>
      </c>
      <c r="B466" s="239">
        <v>10</v>
      </c>
      <c r="C466" s="239" t="s">
        <v>74</v>
      </c>
      <c r="D466" s="239" t="s">
        <v>431</v>
      </c>
      <c r="E466" s="229"/>
      <c r="F466" s="242">
        <f>F468</f>
        <v>6921934</v>
      </c>
    </row>
    <row r="467" spans="1:6" s="234" customFormat="1" ht="43.5" customHeight="1">
      <c r="A467" s="260" t="s">
        <v>828</v>
      </c>
      <c r="B467" s="228">
        <v>10</v>
      </c>
      <c r="C467" s="228" t="s">
        <v>74</v>
      </c>
      <c r="D467" s="228" t="s">
        <v>829</v>
      </c>
      <c r="E467" s="229"/>
      <c r="F467" s="230">
        <f>F468</f>
        <v>6921934</v>
      </c>
    </row>
    <row r="468" spans="1:6" ht="30.75" customHeight="1">
      <c r="A468" s="243" t="s">
        <v>360</v>
      </c>
      <c r="B468" s="239">
        <v>10</v>
      </c>
      <c r="C468" s="239" t="s">
        <v>74</v>
      </c>
      <c r="D468" s="239" t="s">
        <v>830</v>
      </c>
      <c r="E468" s="241"/>
      <c r="F468" s="242">
        <f>F469</f>
        <v>6921934</v>
      </c>
    </row>
    <row r="469" spans="1:6" ht="19.5" customHeight="1">
      <c r="A469" s="329" t="s">
        <v>103</v>
      </c>
      <c r="B469" s="239">
        <v>10</v>
      </c>
      <c r="C469" s="239" t="s">
        <v>74</v>
      </c>
      <c r="D469" s="239" t="s">
        <v>830</v>
      </c>
      <c r="E469" s="241" t="s">
        <v>104</v>
      </c>
      <c r="F469" s="242">
        <f>2359250+4562684</f>
        <v>6921934</v>
      </c>
    </row>
    <row r="470" spans="1:6" s="234" customFormat="1" ht="28.5" customHeight="1">
      <c r="A470" s="233" t="s">
        <v>358</v>
      </c>
      <c r="B470" s="228">
        <v>10</v>
      </c>
      <c r="C470" s="228" t="s">
        <v>74</v>
      </c>
      <c r="D470" s="334" t="s">
        <v>665</v>
      </c>
      <c r="E470" s="229"/>
      <c r="F470" s="230">
        <f>F471</f>
        <v>2056240</v>
      </c>
    </row>
    <row r="471" spans="1:6" s="253" customFormat="1" ht="45" customHeight="1">
      <c r="A471" s="315" t="s">
        <v>338</v>
      </c>
      <c r="B471" s="249">
        <v>10</v>
      </c>
      <c r="C471" s="249" t="s">
        <v>74</v>
      </c>
      <c r="D471" s="335" t="s">
        <v>666</v>
      </c>
      <c r="E471" s="257"/>
      <c r="F471" s="252">
        <f>F473</f>
        <v>2056240</v>
      </c>
    </row>
    <row r="472" spans="1:6" s="234" customFormat="1" ht="30" customHeight="1">
      <c r="A472" s="260" t="s">
        <v>667</v>
      </c>
      <c r="B472" s="228">
        <v>10</v>
      </c>
      <c r="C472" s="228" t="s">
        <v>74</v>
      </c>
      <c r="D472" s="334" t="s">
        <v>668</v>
      </c>
      <c r="E472" s="229"/>
      <c r="F472" s="230">
        <f>F473</f>
        <v>2056240</v>
      </c>
    </row>
    <row r="473" spans="1:6" ht="15">
      <c r="A473" s="336" t="s">
        <v>359</v>
      </c>
      <c r="B473" s="239">
        <v>10</v>
      </c>
      <c r="C473" s="239" t="s">
        <v>74</v>
      </c>
      <c r="D473" s="337" t="s">
        <v>831</v>
      </c>
      <c r="E473" s="241"/>
      <c r="F473" s="242">
        <f>F475+F474</f>
        <v>2056240</v>
      </c>
    </row>
    <row r="474" spans="1:6" ht="28.5" customHeight="1">
      <c r="A474" s="244" t="s">
        <v>435</v>
      </c>
      <c r="B474" s="239">
        <v>10</v>
      </c>
      <c r="C474" s="239" t="s">
        <v>74</v>
      </c>
      <c r="D474" s="337" t="s">
        <v>831</v>
      </c>
      <c r="E474" s="241" t="s">
        <v>261</v>
      </c>
      <c r="F474" s="242">
        <v>8192</v>
      </c>
    </row>
    <row r="475" spans="1:6" ht="16.5" customHeight="1">
      <c r="A475" s="329" t="s">
        <v>103</v>
      </c>
      <c r="B475" s="239">
        <v>10</v>
      </c>
      <c r="C475" s="239" t="s">
        <v>74</v>
      </c>
      <c r="D475" s="337" t="s">
        <v>831</v>
      </c>
      <c r="E475" s="241" t="s">
        <v>104</v>
      </c>
      <c r="F475" s="242">
        <v>2048048</v>
      </c>
    </row>
    <row r="476" spans="1:6" s="234" customFormat="1" ht="14.25">
      <c r="A476" s="233" t="s">
        <v>119</v>
      </c>
      <c r="B476" s="228" t="s">
        <v>229</v>
      </c>
      <c r="C476" s="228"/>
      <c r="D476" s="228"/>
      <c r="E476" s="229"/>
      <c r="F476" s="230">
        <f aca="true" t="shared" si="0" ref="F476:F481">F477</f>
        <v>100000</v>
      </c>
    </row>
    <row r="477" spans="1:6" s="234" customFormat="1" ht="14.25">
      <c r="A477" s="233" t="s">
        <v>120</v>
      </c>
      <c r="B477" s="228" t="s">
        <v>229</v>
      </c>
      <c r="C477" s="228" t="s">
        <v>34</v>
      </c>
      <c r="D477" s="228"/>
      <c r="E477" s="229"/>
      <c r="F477" s="230">
        <f t="shared" si="0"/>
        <v>100000</v>
      </c>
    </row>
    <row r="478" spans="1:6" s="234" customFormat="1" ht="55.5" customHeight="1">
      <c r="A478" s="260" t="s">
        <v>705</v>
      </c>
      <c r="B478" s="228" t="s">
        <v>229</v>
      </c>
      <c r="C478" s="228" t="s">
        <v>34</v>
      </c>
      <c r="D478" s="287" t="s">
        <v>706</v>
      </c>
      <c r="E478" s="229"/>
      <c r="F478" s="230">
        <f t="shared" si="0"/>
        <v>100000</v>
      </c>
    </row>
    <row r="479" spans="1:6" s="277" customFormat="1" ht="72.75" customHeight="1">
      <c r="A479" s="282" t="s">
        <v>707</v>
      </c>
      <c r="B479" s="249" t="s">
        <v>229</v>
      </c>
      <c r="C479" s="249" t="s">
        <v>34</v>
      </c>
      <c r="D479" s="290" t="s">
        <v>708</v>
      </c>
      <c r="E479" s="276"/>
      <c r="F479" s="252">
        <f t="shared" si="0"/>
        <v>100000</v>
      </c>
    </row>
    <row r="480" spans="1:6" s="234" customFormat="1" ht="42" customHeight="1">
      <c r="A480" s="283" t="s">
        <v>832</v>
      </c>
      <c r="B480" s="228" t="s">
        <v>229</v>
      </c>
      <c r="C480" s="228" t="s">
        <v>34</v>
      </c>
      <c r="D480" s="287" t="s">
        <v>833</v>
      </c>
      <c r="E480" s="229"/>
      <c r="F480" s="230">
        <f t="shared" si="0"/>
        <v>100000</v>
      </c>
    </row>
    <row r="481" spans="1:6" ht="47.25" customHeight="1">
      <c r="A481" s="238" t="s">
        <v>361</v>
      </c>
      <c r="B481" s="239" t="s">
        <v>229</v>
      </c>
      <c r="C481" s="239" t="s">
        <v>34</v>
      </c>
      <c r="D481" s="275" t="s">
        <v>834</v>
      </c>
      <c r="E481" s="241"/>
      <c r="F481" s="242">
        <f t="shared" si="0"/>
        <v>100000</v>
      </c>
    </row>
    <row r="482" spans="1:6" ht="25.5" customHeight="1">
      <c r="A482" s="244" t="s">
        <v>435</v>
      </c>
      <c r="B482" s="239" t="s">
        <v>229</v>
      </c>
      <c r="C482" s="239" t="s">
        <v>34</v>
      </c>
      <c r="D482" s="275" t="s">
        <v>834</v>
      </c>
      <c r="E482" s="241" t="s">
        <v>261</v>
      </c>
      <c r="F482" s="242">
        <v>100000</v>
      </c>
    </row>
    <row r="483" spans="1:6" s="234" customFormat="1" ht="42" customHeight="1" hidden="1">
      <c r="A483" s="283" t="s">
        <v>709</v>
      </c>
      <c r="B483" s="228" t="s">
        <v>229</v>
      </c>
      <c r="C483" s="228" t="s">
        <v>34</v>
      </c>
      <c r="D483" s="287" t="s">
        <v>710</v>
      </c>
      <c r="E483" s="229"/>
      <c r="F483" s="230"/>
    </row>
    <row r="484" spans="1:6" ht="39" hidden="1">
      <c r="A484" s="238" t="s">
        <v>361</v>
      </c>
      <c r="B484" s="239" t="s">
        <v>229</v>
      </c>
      <c r="C484" s="239" t="s">
        <v>34</v>
      </c>
      <c r="D484" s="275" t="s">
        <v>835</v>
      </c>
      <c r="E484" s="241"/>
      <c r="F484" s="242">
        <f>F485</f>
        <v>0</v>
      </c>
    </row>
    <row r="485" spans="1:6" ht="26.25" hidden="1">
      <c r="A485" s="244" t="s">
        <v>435</v>
      </c>
      <c r="B485" s="239" t="s">
        <v>229</v>
      </c>
      <c r="C485" s="239" t="s">
        <v>34</v>
      </c>
      <c r="D485" s="275" t="s">
        <v>835</v>
      </c>
      <c r="E485" s="241" t="s">
        <v>261</v>
      </c>
      <c r="F485" s="242"/>
    </row>
    <row r="486" spans="1:6" s="234" customFormat="1" ht="14.25">
      <c r="A486" s="233" t="s">
        <v>121</v>
      </c>
      <c r="B486" s="228" t="s">
        <v>266</v>
      </c>
      <c r="C486" s="228"/>
      <c r="D486" s="228"/>
      <c r="E486" s="229"/>
      <c r="F486" s="230">
        <f>F487</f>
        <v>20000</v>
      </c>
    </row>
    <row r="487" spans="1:6" s="234" customFormat="1" ht="20.25" customHeight="1">
      <c r="A487" s="233" t="s">
        <v>122</v>
      </c>
      <c r="B487" s="228" t="s">
        <v>266</v>
      </c>
      <c r="C487" s="228" t="s">
        <v>34</v>
      </c>
      <c r="D487" s="228"/>
      <c r="E487" s="229"/>
      <c r="F487" s="230">
        <f>F488</f>
        <v>20000</v>
      </c>
    </row>
    <row r="488" spans="1:6" s="234" customFormat="1" ht="48.75" customHeight="1">
      <c r="A488" s="258" t="s">
        <v>836</v>
      </c>
      <c r="B488" s="228" t="s">
        <v>266</v>
      </c>
      <c r="C488" s="228" t="s">
        <v>34</v>
      </c>
      <c r="D488" s="267" t="s">
        <v>837</v>
      </c>
      <c r="E488" s="229"/>
      <c r="F488" s="230">
        <f>F489</f>
        <v>20000</v>
      </c>
    </row>
    <row r="489" spans="1:6" s="253" customFormat="1" ht="56.25" customHeight="1">
      <c r="A489" s="338" t="s">
        <v>838</v>
      </c>
      <c r="B489" s="249" t="s">
        <v>266</v>
      </c>
      <c r="C489" s="249" t="s">
        <v>34</v>
      </c>
      <c r="D489" s="269" t="s">
        <v>839</v>
      </c>
      <c r="E489" s="257"/>
      <c r="F489" s="252">
        <f>F491</f>
        <v>20000</v>
      </c>
    </row>
    <row r="490" spans="1:6" s="277" customFormat="1" ht="55.5" customHeight="1">
      <c r="A490" s="227" t="s">
        <v>840</v>
      </c>
      <c r="B490" s="228" t="s">
        <v>266</v>
      </c>
      <c r="C490" s="228" t="s">
        <v>34</v>
      </c>
      <c r="D490" s="267" t="s">
        <v>841</v>
      </c>
      <c r="E490" s="276"/>
      <c r="F490" s="339">
        <f>F491</f>
        <v>20000</v>
      </c>
    </row>
    <row r="491" spans="1:6" ht="15">
      <c r="A491" s="238" t="s">
        <v>842</v>
      </c>
      <c r="B491" s="239" t="s">
        <v>266</v>
      </c>
      <c r="C491" s="239" t="s">
        <v>34</v>
      </c>
      <c r="D491" s="269" t="s">
        <v>843</v>
      </c>
      <c r="E491" s="241"/>
      <c r="F491" s="242">
        <f>F492</f>
        <v>20000</v>
      </c>
    </row>
    <row r="492" spans="1:6" ht="15">
      <c r="A492" s="303" t="s">
        <v>285</v>
      </c>
      <c r="B492" s="239" t="s">
        <v>266</v>
      </c>
      <c r="C492" s="239" t="s">
        <v>34</v>
      </c>
      <c r="D492" s="269" t="s">
        <v>843</v>
      </c>
      <c r="E492" s="241" t="s">
        <v>123</v>
      </c>
      <c r="F492" s="242">
        <v>20000</v>
      </c>
    </row>
    <row r="493" spans="1:6" s="234" customFormat="1" ht="29.25" customHeight="1">
      <c r="A493" s="233" t="s">
        <v>124</v>
      </c>
      <c r="B493" s="228" t="s">
        <v>125</v>
      </c>
      <c r="C493" s="228"/>
      <c r="D493" s="228"/>
      <c r="E493" s="229"/>
      <c r="F493" s="230">
        <f aca="true" t="shared" si="1" ref="F493:F498">F494</f>
        <v>7900482</v>
      </c>
    </row>
    <row r="494" spans="1:6" s="234" customFormat="1" ht="32.25" customHeight="1">
      <c r="A494" s="233" t="s">
        <v>126</v>
      </c>
      <c r="B494" s="228" t="s">
        <v>125</v>
      </c>
      <c r="C494" s="228" t="s">
        <v>34</v>
      </c>
      <c r="D494" s="228"/>
      <c r="E494" s="229"/>
      <c r="F494" s="230">
        <f t="shared" si="1"/>
        <v>7900482</v>
      </c>
    </row>
    <row r="495" spans="1:6" s="234" customFormat="1" ht="41.25" customHeight="1">
      <c r="A495" s="258" t="s">
        <v>836</v>
      </c>
      <c r="B495" s="228" t="s">
        <v>125</v>
      </c>
      <c r="C495" s="228" t="s">
        <v>34</v>
      </c>
      <c r="D495" s="228" t="s">
        <v>837</v>
      </c>
      <c r="E495" s="229"/>
      <c r="F495" s="230">
        <f t="shared" si="1"/>
        <v>7900482</v>
      </c>
    </row>
    <row r="496" spans="1:6" s="253" customFormat="1" ht="66.75" customHeight="1">
      <c r="A496" s="338" t="s">
        <v>844</v>
      </c>
      <c r="B496" s="249" t="s">
        <v>125</v>
      </c>
      <c r="C496" s="249" t="s">
        <v>34</v>
      </c>
      <c r="D496" s="249" t="s">
        <v>845</v>
      </c>
      <c r="E496" s="257"/>
      <c r="F496" s="252">
        <f t="shared" si="1"/>
        <v>7900482</v>
      </c>
    </row>
    <row r="497" spans="1:6" s="234" customFormat="1" ht="36" customHeight="1">
      <c r="A497" s="258" t="s">
        <v>846</v>
      </c>
      <c r="B497" s="228" t="s">
        <v>125</v>
      </c>
      <c r="C497" s="228" t="s">
        <v>34</v>
      </c>
      <c r="D497" s="228" t="s">
        <v>847</v>
      </c>
      <c r="E497" s="229"/>
      <c r="F497" s="230">
        <f t="shared" si="1"/>
        <v>7900482</v>
      </c>
    </row>
    <row r="498" spans="1:6" ht="39">
      <c r="A498" s="255" t="s">
        <v>848</v>
      </c>
      <c r="B498" s="239" t="s">
        <v>125</v>
      </c>
      <c r="C498" s="239" t="s">
        <v>34</v>
      </c>
      <c r="D498" s="239" t="s">
        <v>849</v>
      </c>
      <c r="E498" s="241"/>
      <c r="F498" s="242">
        <f t="shared" si="1"/>
        <v>7900482</v>
      </c>
    </row>
    <row r="499" spans="1:6" ht="15.75" thickBot="1">
      <c r="A499" s="340" t="s">
        <v>90</v>
      </c>
      <c r="B499" s="341" t="s">
        <v>125</v>
      </c>
      <c r="C499" s="341" t="s">
        <v>34</v>
      </c>
      <c r="D499" s="341" t="s">
        <v>849</v>
      </c>
      <c r="E499" s="342" t="s">
        <v>97</v>
      </c>
      <c r="F499" s="343">
        <v>7900482</v>
      </c>
    </row>
    <row r="500" spans="2:6" ht="15">
      <c r="B500" s="344"/>
      <c r="C500" s="344"/>
      <c r="D500" s="344"/>
      <c r="E500" s="345"/>
      <c r="F500" s="346"/>
    </row>
    <row r="501" spans="2:6" ht="15">
      <c r="B501" s="344"/>
      <c r="C501" s="344"/>
      <c r="D501" s="344"/>
      <c r="E501" s="345"/>
      <c r="F501" s="346"/>
    </row>
  </sheetData>
  <sheetProtection/>
  <mergeCells count="10">
    <mergeCell ref="B4:F4"/>
    <mergeCell ref="B6:F6"/>
    <mergeCell ref="A7:F7"/>
    <mergeCell ref="A9:A10"/>
    <mergeCell ref="B9:B10"/>
    <mergeCell ref="C9:C10"/>
    <mergeCell ref="D9:D10"/>
    <mergeCell ref="E9:E10"/>
    <mergeCell ref="F9:F10"/>
    <mergeCell ref="B5:F5"/>
  </mergeCells>
  <hyperlinks>
    <hyperlink ref="A208" r:id="rId1" display="consultantplus://offline/ref=C6EF3AE28B6C46D1117CBBA251A07B11C6C7C5768D606C8B0E322DA1BBA42282C9440EEF08E6CC43400230U6VFM"/>
  </hyperlinks>
  <printOptions/>
  <pageMargins left="0.7086614173228347" right="0.28" top="0.41" bottom="0.49" header="0.31496062992125984" footer="0.31496062992125984"/>
  <pageSetup horizontalDpi="600" verticalDpi="600" orientation="portrait" paperSize="9" scale="8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3"/>
  <sheetViews>
    <sheetView zoomScalePageLayoutView="0" workbookViewId="0" topLeftCell="B1">
      <selection activeCell="I11" sqref="I11"/>
    </sheetView>
  </sheetViews>
  <sheetFormatPr defaultColWidth="9.00390625" defaultRowHeight="12.75"/>
  <cols>
    <col min="1" max="1" width="64.875" style="206" customWidth="1"/>
    <col min="2" max="2" width="4.875" style="218" customWidth="1"/>
    <col min="3" max="3" width="5.00390625" style="218" customWidth="1"/>
    <col min="4" max="4" width="15.375" style="218" customWidth="1"/>
    <col min="5" max="5" width="7.125" style="347" customWidth="1"/>
    <col min="6" max="6" width="19.125" style="226" customWidth="1"/>
    <col min="7" max="7" width="19.625" style="210" customWidth="1"/>
    <col min="8" max="16384" width="9.125" style="210" customWidth="1"/>
  </cols>
  <sheetData>
    <row r="1" spans="2:6" ht="12.75">
      <c r="B1" s="207"/>
      <c r="C1" s="207" t="s">
        <v>127</v>
      </c>
      <c r="D1" s="207"/>
      <c r="E1" s="208"/>
      <c r="F1" s="209"/>
    </row>
    <row r="2" spans="2:6" ht="15.75" customHeight="1">
      <c r="B2" s="211"/>
      <c r="C2" s="211" t="s">
        <v>78</v>
      </c>
      <c r="D2" s="207"/>
      <c r="E2" s="208"/>
      <c r="F2" s="212"/>
    </row>
    <row r="3" spans="2:6" ht="15.75">
      <c r="B3" s="213"/>
      <c r="C3" s="213" t="s">
        <v>79</v>
      </c>
      <c r="D3" s="213"/>
      <c r="E3" s="214"/>
      <c r="F3" s="212"/>
    </row>
    <row r="4" spans="1:7" ht="12.75">
      <c r="A4" s="215"/>
      <c r="B4" s="213"/>
      <c r="C4" s="751" t="s">
        <v>1373</v>
      </c>
      <c r="D4" s="751"/>
      <c r="E4" s="751"/>
      <c r="F4" s="751"/>
      <c r="G4" s="751"/>
    </row>
    <row r="5" spans="1:7" ht="30" customHeight="1">
      <c r="A5" s="216"/>
      <c r="B5" s="348"/>
      <c r="C5" s="762" t="s">
        <v>850</v>
      </c>
      <c r="D5" s="762"/>
      <c r="E5" s="762"/>
      <c r="F5" s="762"/>
      <c r="G5" s="762"/>
    </row>
    <row r="6" spans="1:6" ht="39" customHeight="1" hidden="1">
      <c r="A6" s="216"/>
      <c r="B6" s="752" t="s">
        <v>412</v>
      </c>
      <c r="C6" s="752"/>
      <c r="D6" s="752"/>
      <c r="E6" s="752"/>
      <c r="F6" s="752"/>
    </row>
    <row r="7" spans="1:7" ht="66" customHeight="1">
      <c r="A7" s="753" t="s">
        <v>851</v>
      </c>
      <c r="B7" s="753"/>
      <c r="C7" s="753"/>
      <c r="D7" s="753"/>
      <c r="E7" s="753"/>
      <c r="F7" s="753"/>
      <c r="G7" s="753"/>
    </row>
    <row r="8" spans="1:7" ht="6" customHeight="1">
      <c r="A8" s="349"/>
      <c r="B8" s="350"/>
      <c r="C8" s="350"/>
      <c r="D8" s="350"/>
      <c r="E8" s="350"/>
      <c r="F8" s="351"/>
      <c r="G8" s="226"/>
    </row>
    <row r="9" spans="1:7" ht="3" customHeight="1">
      <c r="A9" s="349"/>
      <c r="B9" s="350"/>
      <c r="C9" s="350"/>
      <c r="D9" s="350"/>
      <c r="E9" s="350"/>
      <c r="F9" s="351"/>
      <c r="G9" s="351"/>
    </row>
    <row r="10" spans="5:7" ht="12.75" customHeight="1" thickBot="1">
      <c r="E10" s="219"/>
      <c r="F10" s="220"/>
      <c r="G10" s="220" t="s">
        <v>414</v>
      </c>
    </row>
    <row r="11" spans="1:7" ht="33.75" customHeight="1">
      <c r="A11" s="754" t="s">
        <v>80</v>
      </c>
      <c r="B11" s="756" t="s">
        <v>81</v>
      </c>
      <c r="C11" s="756" t="s">
        <v>30</v>
      </c>
      <c r="D11" s="758" t="s">
        <v>31</v>
      </c>
      <c r="E11" s="758" t="s">
        <v>32</v>
      </c>
      <c r="F11" s="763" t="s">
        <v>852</v>
      </c>
      <c r="G11" s="760" t="s">
        <v>853</v>
      </c>
    </row>
    <row r="12" spans="1:7" ht="3.75" customHeight="1" thickBot="1">
      <c r="A12" s="755"/>
      <c r="B12" s="757"/>
      <c r="C12" s="757"/>
      <c r="D12" s="759"/>
      <c r="E12" s="759"/>
      <c r="F12" s="764"/>
      <c r="G12" s="761"/>
    </row>
    <row r="13" spans="1:7" s="225" customFormat="1" ht="12.75" customHeight="1">
      <c r="A13" s="221">
        <v>1</v>
      </c>
      <c r="B13" s="222" t="s">
        <v>82</v>
      </c>
      <c r="C13" s="222" t="s">
        <v>83</v>
      </c>
      <c r="D13" s="223" t="s">
        <v>84</v>
      </c>
      <c r="E13" s="223" t="s">
        <v>85</v>
      </c>
      <c r="F13" s="352">
        <v>6</v>
      </c>
      <c r="G13" s="224">
        <v>7</v>
      </c>
    </row>
    <row r="14" spans="1:7" s="231" customFormat="1" ht="20.25">
      <c r="A14" s="227" t="s">
        <v>87</v>
      </c>
      <c r="B14" s="228"/>
      <c r="C14" s="228"/>
      <c r="D14" s="228"/>
      <c r="E14" s="229"/>
      <c r="F14" s="353">
        <f>F15+F162+F207+F241+F368+F415+F478+F488+F495+F407+F146+F502</f>
        <v>392322047</v>
      </c>
      <c r="G14" s="230">
        <f>G15+G162+G207+G241+G368+G415+G478+G488+G495+G407+G146+G502</f>
        <v>402362535</v>
      </c>
    </row>
    <row r="15" spans="1:7" s="234" customFormat="1" ht="14.25">
      <c r="A15" s="233" t="s">
        <v>33</v>
      </c>
      <c r="B15" s="228" t="s">
        <v>34</v>
      </c>
      <c r="C15" s="228"/>
      <c r="D15" s="228"/>
      <c r="E15" s="229"/>
      <c r="F15" s="353">
        <f>F16+F21+F30+F80+F85+F73+F68</f>
        <v>32003177</v>
      </c>
      <c r="G15" s="230">
        <f>G16+G21+G30+G80+G85+G73+G68</f>
        <v>32003177</v>
      </c>
    </row>
    <row r="16" spans="1:7" s="234" customFormat="1" ht="28.5" customHeight="1">
      <c r="A16" s="235" t="s">
        <v>313</v>
      </c>
      <c r="B16" s="228" t="s">
        <v>34</v>
      </c>
      <c r="C16" s="228" t="s">
        <v>262</v>
      </c>
      <c r="D16" s="228"/>
      <c r="E16" s="229"/>
      <c r="F16" s="353">
        <f>F18</f>
        <v>1448500</v>
      </c>
      <c r="G16" s="230">
        <f>G18</f>
        <v>1448500</v>
      </c>
    </row>
    <row r="17" spans="1:7" s="234" customFormat="1" ht="19.5" customHeight="1">
      <c r="A17" s="236" t="s">
        <v>415</v>
      </c>
      <c r="B17" s="228" t="s">
        <v>34</v>
      </c>
      <c r="C17" s="228" t="s">
        <v>262</v>
      </c>
      <c r="D17" s="237" t="s">
        <v>416</v>
      </c>
      <c r="E17" s="229"/>
      <c r="F17" s="353">
        <f>F18</f>
        <v>1448500</v>
      </c>
      <c r="G17" s="230">
        <f>G18</f>
        <v>1448500</v>
      </c>
    </row>
    <row r="18" spans="1:7" ht="17.25" customHeight="1">
      <c r="A18" s="238" t="s">
        <v>417</v>
      </c>
      <c r="B18" s="239" t="s">
        <v>34</v>
      </c>
      <c r="C18" s="239" t="s">
        <v>262</v>
      </c>
      <c r="D18" s="240" t="s">
        <v>418</v>
      </c>
      <c r="E18" s="241"/>
      <c r="F18" s="354">
        <f>F20</f>
        <v>1448500</v>
      </c>
      <c r="G18" s="242">
        <f>G20</f>
        <v>1448500</v>
      </c>
    </row>
    <row r="19" spans="1:7" ht="30" customHeight="1">
      <c r="A19" s="243" t="s">
        <v>314</v>
      </c>
      <c r="B19" s="239" t="s">
        <v>34</v>
      </c>
      <c r="C19" s="239" t="s">
        <v>262</v>
      </c>
      <c r="D19" s="240" t="s">
        <v>419</v>
      </c>
      <c r="E19" s="241"/>
      <c r="F19" s="354">
        <f>F20</f>
        <v>1448500</v>
      </c>
      <c r="G19" s="242">
        <f>G20</f>
        <v>1448500</v>
      </c>
    </row>
    <row r="20" spans="1:7" ht="41.25" customHeight="1">
      <c r="A20" s="244" t="s">
        <v>311</v>
      </c>
      <c r="B20" s="239" t="s">
        <v>34</v>
      </c>
      <c r="C20" s="239" t="s">
        <v>262</v>
      </c>
      <c r="D20" s="240" t="s">
        <v>419</v>
      </c>
      <c r="E20" s="245" t="s">
        <v>75</v>
      </c>
      <c r="F20" s="354">
        <f>1148500+300000</f>
        <v>1448500</v>
      </c>
      <c r="G20" s="242">
        <f>1148500+300000</f>
        <v>1448500</v>
      </c>
    </row>
    <row r="21" spans="1:7" s="234" customFormat="1" ht="42" customHeight="1">
      <c r="A21" s="235" t="s">
        <v>88</v>
      </c>
      <c r="B21" s="228" t="s">
        <v>34</v>
      </c>
      <c r="C21" s="228" t="s">
        <v>315</v>
      </c>
      <c r="D21" s="228"/>
      <c r="E21" s="229"/>
      <c r="F21" s="353">
        <f>F22</f>
        <v>1588000</v>
      </c>
      <c r="G21" s="230">
        <f>G22</f>
        <v>1588000</v>
      </c>
    </row>
    <row r="22" spans="1:7" s="234" customFormat="1" ht="29.25" customHeight="1">
      <c r="A22" s="236" t="s">
        <v>420</v>
      </c>
      <c r="B22" s="228" t="s">
        <v>34</v>
      </c>
      <c r="C22" s="228" t="s">
        <v>315</v>
      </c>
      <c r="D22" s="237" t="s">
        <v>421</v>
      </c>
      <c r="E22" s="229"/>
      <c r="F22" s="353">
        <f>F23+F26</f>
        <v>1588000</v>
      </c>
      <c r="G22" s="230">
        <f>G23+G26</f>
        <v>1588000</v>
      </c>
    </row>
    <row r="23" spans="1:7" s="234" customFormat="1" ht="18.75" customHeight="1">
      <c r="A23" s="233" t="s">
        <v>422</v>
      </c>
      <c r="B23" s="228" t="s">
        <v>34</v>
      </c>
      <c r="C23" s="228" t="s">
        <v>315</v>
      </c>
      <c r="D23" s="237" t="s">
        <v>423</v>
      </c>
      <c r="E23" s="229"/>
      <c r="F23" s="353">
        <f>F24</f>
        <v>839000</v>
      </c>
      <c r="G23" s="230">
        <f>G24</f>
        <v>839000</v>
      </c>
    </row>
    <row r="24" spans="1:7" ht="26.25">
      <c r="A24" s="243" t="s">
        <v>314</v>
      </c>
      <c r="B24" s="239" t="s">
        <v>34</v>
      </c>
      <c r="C24" s="239" t="s">
        <v>315</v>
      </c>
      <c r="D24" s="240" t="s">
        <v>424</v>
      </c>
      <c r="E24" s="245"/>
      <c r="F24" s="354">
        <f>F25</f>
        <v>839000</v>
      </c>
      <c r="G24" s="242">
        <f>G25</f>
        <v>839000</v>
      </c>
    </row>
    <row r="25" spans="1:7" ht="44.25" customHeight="1">
      <c r="A25" s="244" t="s">
        <v>311</v>
      </c>
      <c r="B25" s="239" t="s">
        <v>34</v>
      </c>
      <c r="C25" s="239" t="s">
        <v>315</v>
      </c>
      <c r="D25" s="240" t="s">
        <v>424</v>
      </c>
      <c r="E25" s="245" t="s">
        <v>75</v>
      </c>
      <c r="F25" s="354">
        <f>644000+195000</f>
        <v>839000</v>
      </c>
      <c r="G25" s="242">
        <f>644000+195000</f>
        <v>839000</v>
      </c>
    </row>
    <row r="26" spans="1:7" s="234" customFormat="1" ht="18" customHeight="1">
      <c r="A26" s="233" t="s">
        <v>425</v>
      </c>
      <c r="B26" s="228" t="s">
        <v>34</v>
      </c>
      <c r="C26" s="228" t="s">
        <v>315</v>
      </c>
      <c r="D26" s="237" t="s">
        <v>426</v>
      </c>
      <c r="E26" s="246"/>
      <c r="F26" s="353">
        <f>F27</f>
        <v>749000</v>
      </c>
      <c r="G26" s="230">
        <f>G27</f>
        <v>749000</v>
      </c>
    </row>
    <row r="27" spans="1:7" ht="27.75" customHeight="1">
      <c r="A27" s="243" t="s">
        <v>314</v>
      </c>
      <c r="B27" s="239" t="s">
        <v>34</v>
      </c>
      <c r="C27" s="239" t="s">
        <v>315</v>
      </c>
      <c r="D27" s="240" t="s">
        <v>427</v>
      </c>
      <c r="E27" s="245"/>
      <c r="F27" s="354">
        <f>F28+F29</f>
        <v>749000</v>
      </c>
      <c r="G27" s="242">
        <f>G28+G29</f>
        <v>749000</v>
      </c>
    </row>
    <row r="28" spans="1:7" ht="42" customHeight="1">
      <c r="A28" s="244" t="s">
        <v>311</v>
      </c>
      <c r="B28" s="239" t="s">
        <v>34</v>
      </c>
      <c r="C28" s="239" t="s">
        <v>315</v>
      </c>
      <c r="D28" s="240" t="s">
        <v>427</v>
      </c>
      <c r="E28" s="245" t="s">
        <v>75</v>
      </c>
      <c r="F28" s="354">
        <f>560000+167000</f>
        <v>727000</v>
      </c>
      <c r="G28" s="242">
        <f>560000+167000</f>
        <v>727000</v>
      </c>
    </row>
    <row r="29" spans="1:7" ht="15">
      <c r="A29" s="247" t="s">
        <v>76</v>
      </c>
      <c r="B29" s="239" t="s">
        <v>34</v>
      </c>
      <c r="C29" s="239" t="s">
        <v>315</v>
      </c>
      <c r="D29" s="240" t="s">
        <v>427</v>
      </c>
      <c r="E29" s="245" t="s">
        <v>73</v>
      </c>
      <c r="F29" s="354">
        <f>2000+20000</f>
        <v>22000</v>
      </c>
      <c r="G29" s="242">
        <f>2000+20000</f>
        <v>22000</v>
      </c>
    </row>
    <row r="30" spans="1:7" s="234" customFormat="1" ht="42" customHeight="1">
      <c r="A30" s="235" t="s">
        <v>89</v>
      </c>
      <c r="B30" s="228" t="s">
        <v>316</v>
      </c>
      <c r="C30" s="228" t="s">
        <v>74</v>
      </c>
      <c r="D30" s="228"/>
      <c r="E30" s="229"/>
      <c r="F30" s="353">
        <f>F31+F48+F63+F57+F42</f>
        <v>19322414</v>
      </c>
      <c r="G30" s="230">
        <f>G31+G48+G63+G57+G42</f>
        <v>19322414</v>
      </c>
    </row>
    <row r="31" spans="1:7" s="234" customFormat="1" ht="46.5" customHeight="1">
      <c r="A31" s="233" t="s">
        <v>428</v>
      </c>
      <c r="B31" s="228" t="s">
        <v>316</v>
      </c>
      <c r="C31" s="228" t="s">
        <v>74</v>
      </c>
      <c r="D31" s="237" t="s">
        <v>429</v>
      </c>
      <c r="E31" s="246"/>
      <c r="F31" s="353">
        <f>F37+F32</f>
        <v>2370000</v>
      </c>
      <c r="G31" s="230">
        <f>G37+G32</f>
        <v>2370000</v>
      </c>
    </row>
    <row r="32" spans="1:7" s="253" customFormat="1" ht="57.75" customHeight="1">
      <c r="A32" s="248" t="s">
        <v>430</v>
      </c>
      <c r="B32" s="249" t="s">
        <v>34</v>
      </c>
      <c r="C32" s="249" t="s">
        <v>74</v>
      </c>
      <c r="D32" s="250" t="s">
        <v>431</v>
      </c>
      <c r="E32" s="251"/>
      <c r="F32" s="355">
        <f>F34</f>
        <v>711000</v>
      </c>
      <c r="G32" s="252">
        <f>G34</f>
        <v>711000</v>
      </c>
    </row>
    <row r="33" spans="1:7" s="234" customFormat="1" ht="42" customHeight="1">
      <c r="A33" s="254" t="s">
        <v>432</v>
      </c>
      <c r="B33" s="228" t="s">
        <v>34</v>
      </c>
      <c r="C33" s="228" t="s">
        <v>74</v>
      </c>
      <c r="D33" s="237" t="s">
        <v>433</v>
      </c>
      <c r="E33" s="246"/>
      <c r="F33" s="353">
        <f>F34</f>
        <v>711000</v>
      </c>
      <c r="G33" s="230">
        <f>G34</f>
        <v>711000</v>
      </c>
    </row>
    <row r="34" spans="1:7" ht="42.75" customHeight="1">
      <c r="A34" s="255" t="s">
        <v>319</v>
      </c>
      <c r="B34" s="239" t="s">
        <v>34</v>
      </c>
      <c r="C34" s="239" t="s">
        <v>74</v>
      </c>
      <c r="D34" s="240" t="s">
        <v>434</v>
      </c>
      <c r="E34" s="245"/>
      <c r="F34" s="354">
        <f>F35+F36</f>
        <v>711000</v>
      </c>
      <c r="G34" s="242">
        <f>G35+G36</f>
        <v>711000</v>
      </c>
    </row>
    <row r="35" spans="1:7" s="234" customFormat="1" ht="38.25" customHeight="1">
      <c r="A35" s="244" t="s">
        <v>311</v>
      </c>
      <c r="B35" s="239" t="s">
        <v>34</v>
      </c>
      <c r="C35" s="239" t="s">
        <v>74</v>
      </c>
      <c r="D35" s="240" t="s">
        <v>434</v>
      </c>
      <c r="E35" s="245" t="s">
        <v>75</v>
      </c>
      <c r="F35" s="354">
        <f>546000+165000</f>
        <v>711000</v>
      </c>
      <c r="G35" s="242">
        <f>546000+165000</f>
        <v>711000</v>
      </c>
    </row>
    <row r="36" spans="1:7" s="234" customFormat="1" ht="26.25" hidden="1">
      <c r="A36" s="244" t="s">
        <v>435</v>
      </c>
      <c r="B36" s="239" t="s">
        <v>34</v>
      </c>
      <c r="C36" s="239" t="s">
        <v>74</v>
      </c>
      <c r="D36" s="240" t="s">
        <v>434</v>
      </c>
      <c r="E36" s="245" t="s">
        <v>261</v>
      </c>
      <c r="F36" s="353"/>
      <c r="G36" s="230"/>
    </row>
    <row r="37" spans="1:7" s="253" customFormat="1" ht="52.5" customHeight="1">
      <c r="A37" s="256" t="s">
        <v>436</v>
      </c>
      <c r="B37" s="249" t="s">
        <v>34</v>
      </c>
      <c r="C37" s="249" t="s">
        <v>74</v>
      </c>
      <c r="D37" s="250" t="s">
        <v>437</v>
      </c>
      <c r="E37" s="257"/>
      <c r="F37" s="355">
        <f>F38</f>
        <v>1659000</v>
      </c>
      <c r="G37" s="252">
        <f>G38</f>
        <v>1659000</v>
      </c>
    </row>
    <row r="38" spans="1:7" s="234" customFormat="1" ht="29.25" customHeight="1">
      <c r="A38" s="258" t="s">
        <v>438</v>
      </c>
      <c r="B38" s="228" t="s">
        <v>34</v>
      </c>
      <c r="C38" s="228" t="s">
        <v>74</v>
      </c>
      <c r="D38" s="237" t="s">
        <v>439</v>
      </c>
      <c r="E38" s="229"/>
      <c r="F38" s="353">
        <f>F39</f>
        <v>1659000</v>
      </c>
      <c r="G38" s="230">
        <f>G39</f>
        <v>1659000</v>
      </c>
    </row>
    <row r="39" spans="1:7" ht="30" customHeight="1">
      <c r="A39" s="243" t="s">
        <v>318</v>
      </c>
      <c r="B39" s="239" t="s">
        <v>34</v>
      </c>
      <c r="C39" s="239" t="s">
        <v>74</v>
      </c>
      <c r="D39" s="240" t="s">
        <v>440</v>
      </c>
      <c r="E39" s="241"/>
      <c r="F39" s="354">
        <f>F40+F41</f>
        <v>1659000</v>
      </c>
      <c r="G39" s="242">
        <f>G40+G41</f>
        <v>1659000</v>
      </c>
    </row>
    <row r="40" spans="1:7" ht="43.5" customHeight="1">
      <c r="A40" s="244" t="s">
        <v>311</v>
      </c>
      <c r="B40" s="239" t="s">
        <v>34</v>
      </c>
      <c r="C40" s="239" t="s">
        <v>74</v>
      </c>
      <c r="D40" s="240" t="s">
        <v>440</v>
      </c>
      <c r="E40" s="245" t="s">
        <v>75</v>
      </c>
      <c r="F40" s="354">
        <f>1274000+385000</f>
        <v>1659000</v>
      </c>
      <c r="G40" s="242">
        <f>1274000+385000</f>
        <v>1659000</v>
      </c>
    </row>
    <row r="41" spans="1:7" ht="26.25" customHeight="1" hidden="1">
      <c r="A41" s="244" t="s">
        <v>435</v>
      </c>
      <c r="B41" s="239" t="s">
        <v>34</v>
      </c>
      <c r="C41" s="239" t="s">
        <v>74</v>
      </c>
      <c r="D41" s="240" t="s">
        <v>440</v>
      </c>
      <c r="E41" s="245" t="s">
        <v>261</v>
      </c>
      <c r="F41" s="354"/>
      <c r="G41" s="242"/>
    </row>
    <row r="42" spans="1:7" s="234" customFormat="1" ht="48" customHeight="1">
      <c r="A42" s="227" t="s">
        <v>320</v>
      </c>
      <c r="B42" s="228" t="s">
        <v>34</v>
      </c>
      <c r="C42" s="228" t="s">
        <v>74</v>
      </c>
      <c r="D42" s="237" t="s">
        <v>441</v>
      </c>
      <c r="E42" s="229"/>
      <c r="F42" s="353">
        <f>F43</f>
        <v>331614</v>
      </c>
      <c r="G42" s="230">
        <f>G43</f>
        <v>331614</v>
      </c>
    </row>
    <row r="43" spans="1:7" s="253" customFormat="1" ht="66.75" customHeight="1">
      <c r="A43" s="259" t="s">
        <v>442</v>
      </c>
      <c r="B43" s="249" t="s">
        <v>34</v>
      </c>
      <c r="C43" s="249" t="s">
        <v>74</v>
      </c>
      <c r="D43" s="250" t="s">
        <v>443</v>
      </c>
      <c r="E43" s="257"/>
      <c r="F43" s="355">
        <f>F45</f>
        <v>331614</v>
      </c>
      <c r="G43" s="252">
        <f>G45</f>
        <v>331614</v>
      </c>
    </row>
    <row r="44" spans="1:7" s="234" customFormat="1" ht="31.5" customHeight="1">
      <c r="A44" s="260" t="s">
        <v>444</v>
      </c>
      <c r="B44" s="228" t="s">
        <v>34</v>
      </c>
      <c r="C44" s="228" t="s">
        <v>74</v>
      </c>
      <c r="D44" s="237" t="s">
        <v>445</v>
      </c>
      <c r="E44" s="229"/>
      <c r="F44" s="353">
        <f>F45</f>
        <v>331614</v>
      </c>
      <c r="G44" s="230">
        <f>G45</f>
        <v>331614</v>
      </c>
    </row>
    <row r="45" spans="1:7" ht="26.25">
      <c r="A45" s="255" t="s">
        <v>321</v>
      </c>
      <c r="B45" s="239" t="s">
        <v>34</v>
      </c>
      <c r="C45" s="239" t="s">
        <v>74</v>
      </c>
      <c r="D45" s="240" t="s">
        <v>446</v>
      </c>
      <c r="E45" s="241"/>
      <c r="F45" s="354">
        <f>F46+F47</f>
        <v>331614</v>
      </c>
      <c r="G45" s="242">
        <f>G46+G47</f>
        <v>331614</v>
      </c>
    </row>
    <row r="46" spans="1:7" ht="44.25" customHeight="1">
      <c r="A46" s="244" t="s">
        <v>311</v>
      </c>
      <c r="B46" s="239" t="s">
        <v>34</v>
      </c>
      <c r="C46" s="239" t="s">
        <v>74</v>
      </c>
      <c r="D46" s="240" t="s">
        <v>446</v>
      </c>
      <c r="E46" s="245" t="s">
        <v>75</v>
      </c>
      <c r="F46" s="354">
        <f>195100+58900</f>
        <v>254000</v>
      </c>
      <c r="G46" s="242">
        <f>195100+58900</f>
        <v>254000</v>
      </c>
    </row>
    <row r="47" spans="1:7" ht="29.25" customHeight="1">
      <c r="A47" s="244" t="s">
        <v>435</v>
      </c>
      <c r="B47" s="239" t="s">
        <v>34</v>
      </c>
      <c r="C47" s="239" t="s">
        <v>74</v>
      </c>
      <c r="D47" s="240" t="s">
        <v>446</v>
      </c>
      <c r="E47" s="245" t="s">
        <v>261</v>
      </c>
      <c r="F47" s="354">
        <f>16560+36054+25000</f>
        <v>77614</v>
      </c>
      <c r="G47" s="242">
        <f>16560+36054+25000</f>
        <v>77614</v>
      </c>
    </row>
    <row r="48" spans="1:7" s="234" customFormat="1" ht="58.5" customHeight="1">
      <c r="A48" s="233" t="s">
        <v>447</v>
      </c>
      <c r="B48" s="228" t="s">
        <v>34</v>
      </c>
      <c r="C48" s="228" t="s">
        <v>74</v>
      </c>
      <c r="D48" s="237" t="s">
        <v>448</v>
      </c>
      <c r="E48" s="246"/>
      <c r="F48" s="353">
        <f>F49</f>
        <v>474000</v>
      </c>
      <c r="G48" s="230">
        <f>G49</f>
        <v>474000</v>
      </c>
    </row>
    <row r="49" spans="1:7" s="253" customFormat="1" ht="81" customHeight="1">
      <c r="A49" s="261" t="s">
        <v>449</v>
      </c>
      <c r="B49" s="249" t="s">
        <v>34</v>
      </c>
      <c r="C49" s="249" t="s">
        <v>74</v>
      </c>
      <c r="D49" s="250" t="s">
        <v>450</v>
      </c>
      <c r="E49" s="251"/>
      <c r="F49" s="355">
        <f>F51+F54</f>
        <v>474000</v>
      </c>
      <c r="G49" s="252">
        <f>G51+G54</f>
        <v>474000</v>
      </c>
    </row>
    <row r="50" spans="1:7" s="234" customFormat="1" ht="57" customHeight="1">
      <c r="A50" s="258" t="s">
        <v>451</v>
      </c>
      <c r="B50" s="228" t="s">
        <v>34</v>
      </c>
      <c r="C50" s="228" t="s">
        <v>74</v>
      </c>
      <c r="D50" s="237" t="s">
        <v>452</v>
      </c>
      <c r="E50" s="246"/>
      <c r="F50" s="353">
        <f>F51+F54</f>
        <v>474000</v>
      </c>
      <c r="G50" s="230">
        <f>G51+G54</f>
        <v>474000</v>
      </c>
    </row>
    <row r="51" spans="1:7" ht="30.75" customHeight="1">
      <c r="A51" s="255" t="s">
        <v>322</v>
      </c>
      <c r="B51" s="239" t="s">
        <v>34</v>
      </c>
      <c r="C51" s="239" t="s">
        <v>74</v>
      </c>
      <c r="D51" s="239" t="s">
        <v>453</v>
      </c>
      <c r="E51" s="241"/>
      <c r="F51" s="354">
        <f>F52+F53</f>
        <v>237000</v>
      </c>
      <c r="G51" s="242">
        <f>G52+G53</f>
        <v>237000</v>
      </c>
    </row>
    <row r="52" spans="1:7" ht="42" customHeight="1">
      <c r="A52" s="244" t="s">
        <v>311</v>
      </c>
      <c r="B52" s="239" t="s">
        <v>34</v>
      </c>
      <c r="C52" s="239" t="s">
        <v>74</v>
      </c>
      <c r="D52" s="239" t="s">
        <v>453</v>
      </c>
      <c r="E52" s="245" t="s">
        <v>75</v>
      </c>
      <c r="F52" s="354">
        <f>182000+55000</f>
        <v>237000</v>
      </c>
      <c r="G52" s="242">
        <f>182000+55000</f>
        <v>237000</v>
      </c>
    </row>
    <row r="53" spans="1:7" ht="26.25" hidden="1">
      <c r="A53" s="244" t="s">
        <v>435</v>
      </c>
      <c r="B53" s="239" t="s">
        <v>34</v>
      </c>
      <c r="C53" s="239" t="s">
        <v>74</v>
      </c>
      <c r="D53" s="239" t="s">
        <v>453</v>
      </c>
      <c r="E53" s="245" t="s">
        <v>261</v>
      </c>
      <c r="F53" s="354"/>
      <c r="G53" s="242"/>
    </row>
    <row r="54" spans="1:7" ht="29.25" customHeight="1">
      <c r="A54" s="255" t="s">
        <v>326</v>
      </c>
      <c r="B54" s="239" t="s">
        <v>34</v>
      </c>
      <c r="C54" s="239" t="s">
        <v>74</v>
      </c>
      <c r="D54" s="239" t="s">
        <v>454</v>
      </c>
      <c r="E54" s="241"/>
      <c r="F54" s="354">
        <f>F55+F56</f>
        <v>237000</v>
      </c>
      <c r="G54" s="242">
        <f>G55+G56</f>
        <v>237000</v>
      </c>
    </row>
    <row r="55" spans="1:7" ht="40.5" customHeight="1">
      <c r="A55" s="244" t="s">
        <v>311</v>
      </c>
      <c r="B55" s="239" t="s">
        <v>34</v>
      </c>
      <c r="C55" s="239" t="s">
        <v>74</v>
      </c>
      <c r="D55" s="239" t="s">
        <v>454</v>
      </c>
      <c r="E55" s="245" t="s">
        <v>75</v>
      </c>
      <c r="F55" s="354">
        <f>182000+55000</f>
        <v>237000</v>
      </c>
      <c r="G55" s="242">
        <f>182000+55000</f>
        <v>237000</v>
      </c>
    </row>
    <row r="56" spans="1:7" ht="26.25" customHeight="1" hidden="1">
      <c r="A56" s="244" t="s">
        <v>435</v>
      </c>
      <c r="B56" s="239" t="s">
        <v>34</v>
      </c>
      <c r="C56" s="239" t="s">
        <v>74</v>
      </c>
      <c r="D56" s="239" t="s">
        <v>454</v>
      </c>
      <c r="E56" s="245" t="s">
        <v>261</v>
      </c>
      <c r="F56" s="354"/>
      <c r="G56" s="242"/>
    </row>
    <row r="57" spans="1:7" s="234" customFormat="1" ht="21" customHeight="1">
      <c r="A57" s="236" t="s">
        <v>455</v>
      </c>
      <c r="B57" s="228" t="s">
        <v>34</v>
      </c>
      <c r="C57" s="228" t="s">
        <v>74</v>
      </c>
      <c r="D57" s="228" t="s">
        <v>456</v>
      </c>
      <c r="E57" s="229"/>
      <c r="F57" s="353">
        <f>F58</f>
        <v>15909800</v>
      </c>
      <c r="G57" s="230">
        <f>G58</f>
        <v>15909800</v>
      </c>
    </row>
    <row r="58" spans="1:7" ht="18" customHeight="1">
      <c r="A58" s="243" t="s">
        <v>457</v>
      </c>
      <c r="B58" s="239" t="s">
        <v>34</v>
      </c>
      <c r="C58" s="239" t="s">
        <v>74</v>
      </c>
      <c r="D58" s="239" t="s">
        <v>458</v>
      </c>
      <c r="E58" s="241"/>
      <c r="F58" s="354">
        <f>F59</f>
        <v>15909800</v>
      </c>
      <c r="G58" s="242">
        <f>G59</f>
        <v>15909800</v>
      </c>
    </row>
    <row r="59" spans="1:7" ht="26.25">
      <c r="A59" s="243" t="s">
        <v>314</v>
      </c>
      <c r="B59" s="239" t="s">
        <v>34</v>
      </c>
      <c r="C59" s="239" t="s">
        <v>74</v>
      </c>
      <c r="D59" s="239" t="s">
        <v>459</v>
      </c>
      <c r="E59" s="241"/>
      <c r="F59" s="354">
        <f>F60+F61+F62</f>
        <v>15909800</v>
      </c>
      <c r="G59" s="242">
        <f>G60+G61+G62</f>
        <v>15909800</v>
      </c>
    </row>
    <row r="60" spans="1:7" ht="43.5" customHeight="1">
      <c r="A60" s="244" t="s">
        <v>311</v>
      </c>
      <c r="B60" s="239" t="s">
        <v>34</v>
      </c>
      <c r="C60" s="239" t="s">
        <v>74</v>
      </c>
      <c r="D60" s="239" t="s">
        <v>459</v>
      </c>
      <c r="E60" s="245" t="s">
        <v>75</v>
      </c>
      <c r="F60" s="354">
        <f>10754400+3246700+2000</f>
        <v>14003100</v>
      </c>
      <c r="G60" s="242">
        <f>10754400+3246700+2000</f>
        <v>14003100</v>
      </c>
    </row>
    <row r="61" spans="1:7" ht="27.75" customHeight="1">
      <c r="A61" s="244" t="s">
        <v>435</v>
      </c>
      <c r="B61" s="239" t="s">
        <v>34</v>
      </c>
      <c r="C61" s="239" t="s">
        <v>74</v>
      </c>
      <c r="D61" s="239" t="s">
        <v>459</v>
      </c>
      <c r="E61" s="245" t="s">
        <v>261</v>
      </c>
      <c r="F61" s="356">
        <f>330000+7000+967400+200000+25000</f>
        <v>1529400</v>
      </c>
      <c r="G61" s="262">
        <f>330000+7000+967400+200000+25000</f>
        <v>1529400</v>
      </c>
    </row>
    <row r="62" spans="1:7" ht="21.75" customHeight="1">
      <c r="A62" s="247" t="s">
        <v>76</v>
      </c>
      <c r="B62" s="239" t="s">
        <v>34</v>
      </c>
      <c r="C62" s="239" t="s">
        <v>74</v>
      </c>
      <c r="D62" s="239" t="s">
        <v>459</v>
      </c>
      <c r="E62" s="245" t="s">
        <v>73</v>
      </c>
      <c r="F62" s="354">
        <f>151300+6000+50000+170000</f>
        <v>377300</v>
      </c>
      <c r="G62" s="242">
        <f>151300+6000+50000+170000</f>
        <v>377300</v>
      </c>
    </row>
    <row r="63" spans="1:7" s="234" customFormat="1" ht="17.25" customHeight="1">
      <c r="A63" s="233" t="s">
        <v>323</v>
      </c>
      <c r="B63" s="228" t="s">
        <v>34</v>
      </c>
      <c r="C63" s="228" t="s">
        <v>74</v>
      </c>
      <c r="D63" s="228" t="s">
        <v>460</v>
      </c>
      <c r="E63" s="229"/>
      <c r="F63" s="353">
        <f>F64</f>
        <v>237000</v>
      </c>
      <c r="G63" s="230">
        <f>G64</f>
        <v>237000</v>
      </c>
    </row>
    <row r="64" spans="1:7" ht="27.75" customHeight="1">
      <c r="A64" s="263" t="s">
        <v>461</v>
      </c>
      <c r="B64" s="239" t="s">
        <v>34</v>
      </c>
      <c r="C64" s="239" t="s">
        <v>74</v>
      </c>
      <c r="D64" s="239" t="s">
        <v>462</v>
      </c>
      <c r="E64" s="241"/>
      <c r="F64" s="354">
        <f>F65</f>
        <v>237000</v>
      </c>
      <c r="G64" s="242">
        <f>G65</f>
        <v>237000</v>
      </c>
    </row>
    <row r="65" spans="1:7" ht="27" customHeight="1">
      <c r="A65" s="243" t="s">
        <v>325</v>
      </c>
      <c r="B65" s="239" t="s">
        <v>34</v>
      </c>
      <c r="C65" s="239" t="s">
        <v>74</v>
      </c>
      <c r="D65" s="239" t="s">
        <v>463</v>
      </c>
      <c r="E65" s="241"/>
      <c r="F65" s="354">
        <f>F66+F67</f>
        <v>237000</v>
      </c>
      <c r="G65" s="242">
        <f>G66+G67</f>
        <v>237000</v>
      </c>
    </row>
    <row r="66" spans="1:7" ht="39">
      <c r="A66" s="244" t="s">
        <v>311</v>
      </c>
      <c r="B66" s="239" t="s">
        <v>34</v>
      </c>
      <c r="C66" s="239" t="s">
        <v>74</v>
      </c>
      <c r="D66" s="239" t="s">
        <v>463</v>
      </c>
      <c r="E66" s="245" t="s">
        <v>75</v>
      </c>
      <c r="F66" s="354">
        <f>182000+55000</f>
        <v>237000</v>
      </c>
      <c r="G66" s="242">
        <f>182000+55000</f>
        <v>237000</v>
      </c>
    </row>
    <row r="67" spans="1:7" ht="14.25" customHeight="1" hidden="1">
      <c r="A67" s="244" t="s">
        <v>310</v>
      </c>
      <c r="B67" s="239" t="s">
        <v>34</v>
      </c>
      <c r="C67" s="239" t="s">
        <v>74</v>
      </c>
      <c r="D67" s="239" t="s">
        <v>464</v>
      </c>
      <c r="E67" s="245" t="s">
        <v>261</v>
      </c>
      <c r="F67" s="354"/>
      <c r="G67" s="242"/>
    </row>
    <row r="68" spans="1:7" ht="15" hidden="1">
      <c r="A68" s="264" t="s">
        <v>93</v>
      </c>
      <c r="B68" s="228" t="s">
        <v>34</v>
      </c>
      <c r="C68" s="228" t="s">
        <v>94</v>
      </c>
      <c r="D68" s="239"/>
      <c r="E68" s="245"/>
      <c r="F68" s="354">
        <f aca="true" t="shared" si="0" ref="F68:G71">F69</f>
        <v>0</v>
      </c>
      <c r="G68" s="242">
        <f t="shared" si="0"/>
        <v>0</v>
      </c>
    </row>
    <row r="69" spans="1:7" ht="15" hidden="1">
      <c r="A69" s="233" t="s">
        <v>323</v>
      </c>
      <c r="B69" s="228" t="s">
        <v>34</v>
      </c>
      <c r="C69" s="228" t="s">
        <v>94</v>
      </c>
      <c r="D69" s="228" t="s">
        <v>460</v>
      </c>
      <c r="E69" s="245"/>
      <c r="F69" s="354">
        <f t="shared" si="0"/>
        <v>0</v>
      </c>
      <c r="G69" s="242">
        <f t="shared" si="0"/>
        <v>0</v>
      </c>
    </row>
    <row r="70" spans="1:7" ht="15" hidden="1">
      <c r="A70" s="238" t="s">
        <v>324</v>
      </c>
      <c r="B70" s="239" t="s">
        <v>34</v>
      </c>
      <c r="C70" s="239" t="s">
        <v>94</v>
      </c>
      <c r="D70" s="239" t="s">
        <v>465</v>
      </c>
      <c r="E70" s="245"/>
      <c r="F70" s="354">
        <f t="shared" si="0"/>
        <v>0</v>
      </c>
      <c r="G70" s="242">
        <f t="shared" si="0"/>
        <v>0</v>
      </c>
    </row>
    <row r="71" spans="1:7" ht="39" hidden="1">
      <c r="A71" s="265" t="s">
        <v>327</v>
      </c>
      <c r="B71" s="239" t="s">
        <v>34</v>
      </c>
      <c r="C71" s="239" t="s">
        <v>94</v>
      </c>
      <c r="D71" s="239" t="s">
        <v>466</v>
      </c>
      <c r="E71" s="245"/>
      <c r="F71" s="354">
        <f t="shared" si="0"/>
        <v>0</v>
      </c>
      <c r="G71" s="242">
        <f t="shared" si="0"/>
        <v>0</v>
      </c>
    </row>
    <row r="72" spans="1:7" ht="15" hidden="1">
      <c r="A72" s="244" t="s">
        <v>310</v>
      </c>
      <c r="B72" s="239" t="s">
        <v>34</v>
      </c>
      <c r="C72" s="239" t="s">
        <v>94</v>
      </c>
      <c r="D72" s="239" t="s">
        <v>466</v>
      </c>
      <c r="E72" s="245" t="s">
        <v>261</v>
      </c>
      <c r="F72" s="354"/>
      <c r="G72" s="242"/>
    </row>
    <row r="73" spans="1:7" s="234" customFormat="1" ht="25.5">
      <c r="A73" s="233" t="s">
        <v>467</v>
      </c>
      <c r="B73" s="228" t="s">
        <v>34</v>
      </c>
      <c r="C73" s="228" t="s">
        <v>468</v>
      </c>
      <c r="D73" s="228"/>
      <c r="E73" s="229"/>
      <c r="F73" s="353">
        <f aca="true" t="shared" si="1" ref="F73:G75">F74</f>
        <v>454000</v>
      </c>
      <c r="G73" s="230">
        <f t="shared" si="1"/>
        <v>454000</v>
      </c>
    </row>
    <row r="74" spans="1:7" s="234" customFormat="1" ht="25.5">
      <c r="A74" s="236" t="s">
        <v>469</v>
      </c>
      <c r="B74" s="228" t="s">
        <v>34</v>
      </c>
      <c r="C74" s="228" t="s">
        <v>468</v>
      </c>
      <c r="D74" s="267" t="s">
        <v>470</v>
      </c>
      <c r="E74" s="246"/>
      <c r="F74" s="353">
        <f t="shared" si="1"/>
        <v>454000</v>
      </c>
      <c r="G74" s="230">
        <f t="shared" si="1"/>
        <v>454000</v>
      </c>
    </row>
    <row r="75" spans="1:7" ht="18.75" customHeight="1">
      <c r="A75" s="244" t="s">
        <v>471</v>
      </c>
      <c r="B75" s="239" t="s">
        <v>34</v>
      </c>
      <c r="C75" s="239" t="s">
        <v>468</v>
      </c>
      <c r="D75" s="269" t="s">
        <v>472</v>
      </c>
      <c r="E75" s="245"/>
      <c r="F75" s="354">
        <f t="shared" si="1"/>
        <v>454000</v>
      </c>
      <c r="G75" s="242">
        <f t="shared" si="1"/>
        <v>454000</v>
      </c>
    </row>
    <row r="76" spans="1:7" ht="26.25">
      <c r="A76" s="243" t="s">
        <v>314</v>
      </c>
      <c r="B76" s="239" t="s">
        <v>34</v>
      </c>
      <c r="C76" s="239" t="s">
        <v>468</v>
      </c>
      <c r="D76" s="269" t="s">
        <v>473</v>
      </c>
      <c r="E76" s="241"/>
      <c r="F76" s="354">
        <f>F77+F78+F79</f>
        <v>454000</v>
      </c>
      <c r="G76" s="242">
        <f>G77+G78+G79</f>
        <v>454000</v>
      </c>
    </row>
    <row r="77" spans="1:7" ht="42.75" customHeight="1">
      <c r="A77" s="244" t="s">
        <v>311</v>
      </c>
      <c r="B77" s="239" t="s">
        <v>34</v>
      </c>
      <c r="C77" s="239" t="s">
        <v>468</v>
      </c>
      <c r="D77" s="269" t="s">
        <v>473</v>
      </c>
      <c r="E77" s="245" t="s">
        <v>75</v>
      </c>
      <c r="F77" s="354">
        <f>340000+102000</f>
        <v>442000</v>
      </c>
      <c r="G77" s="242">
        <f>340000+102000</f>
        <v>442000</v>
      </c>
    </row>
    <row r="78" spans="1:7" ht="15" hidden="1">
      <c r="A78" s="244" t="s">
        <v>310</v>
      </c>
      <c r="B78" s="239" t="s">
        <v>34</v>
      </c>
      <c r="C78" s="239" t="s">
        <v>468</v>
      </c>
      <c r="D78" s="269" t="s">
        <v>473</v>
      </c>
      <c r="E78" s="245" t="s">
        <v>261</v>
      </c>
      <c r="F78" s="354"/>
      <c r="G78" s="242"/>
    </row>
    <row r="79" spans="1:7" ht="15">
      <c r="A79" s="247" t="s">
        <v>76</v>
      </c>
      <c r="B79" s="239" t="s">
        <v>34</v>
      </c>
      <c r="C79" s="239" t="s">
        <v>468</v>
      </c>
      <c r="D79" s="269" t="s">
        <v>473</v>
      </c>
      <c r="E79" s="245" t="s">
        <v>73</v>
      </c>
      <c r="F79" s="354">
        <f>2000+10000</f>
        <v>12000</v>
      </c>
      <c r="G79" s="242">
        <f>2000+10000</f>
        <v>12000</v>
      </c>
    </row>
    <row r="80" spans="1:7" s="234" customFormat="1" ht="21.75" customHeight="1">
      <c r="A80" s="233" t="s">
        <v>95</v>
      </c>
      <c r="B80" s="228" t="s">
        <v>34</v>
      </c>
      <c r="C80" s="228" t="s">
        <v>229</v>
      </c>
      <c r="D80" s="228"/>
      <c r="E80" s="229"/>
      <c r="F80" s="353">
        <f>F82</f>
        <v>50000</v>
      </c>
      <c r="G80" s="230">
        <f>G82</f>
        <v>50000</v>
      </c>
    </row>
    <row r="81" spans="1:7" s="234" customFormat="1" ht="21.75" customHeight="1">
      <c r="A81" s="236" t="s">
        <v>474</v>
      </c>
      <c r="B81" s="228" t="s">
        <v>34</v>
      </c>
      <c r="C81" s="228" t="s">
        <v>229</v>
      </c>
      <c r="D81" s="237" t="s">
        <v>475</v>
      </c>
      <c r="E81" s="270" t="s">
        <v>309</v>
      </c>
      <c r="F81" s="353">
        <f aca="true" t="shared" si="2" ref="F81:G83">F82</f>
        <v>50000</v>
      </c>
      <c r="G81" s="230">
        <f t="shared" si="2"/>
        <v>50000</v>
      </c>
    </row>
    <row r="82" spans="1:7" ht="21.75" customHeight="1">
      <c r="A82" s="244" t="s">
        <v>95</v>
      </c>
      <c r="B82" s="239" t="s">
        <v>34</v>
      </c>
      <c r="C82" s="239" t="s">
        <v>229</v>
      </c>
      <c r="D82" s="240" t="s">
        <v>476</v>
      </c>
      <c r="E82" s="271" t="s">
        <v>309</v>
      </c>
      <c r="F82" s="354">
        <f t="shared" si="2"/>
        <v>50000</v>
      </c>
      <c r="G82" s="242">
        <f t="shared" si="2"/>
        <v>50000</v>
      </c>
    </row>
    <row r="83" spans="1:7" ht="21.75" customHeight="1">
      <c r="A83" s="243" t="s">
        <v>328</v>
      </c>
      <c r="B83" s="239" t="s">
        <v>34</v>
      </c>
      <c r="C83" s="239" t="s">
        <v>229</v>
      </c>
      <c r="D83" s="240" t="s">
        <v>477</v>
      </c>
      <c r="E83" s="271" t="s">
        <v>309</v>
      </c>
      <c r="F83" s="354">
        <f t="shared" si="2"/>
        <v>50000</v>
      </c>
      <c r="G83" s="242">
        <f t="shared" si="2"/>
        <v>50000</v>
      </c>
    </row>
    <row r="84" spans="1:7" ht="21.75" customHeight="1">
      <c r="A84" s="244" t="s">
        <v>76</v>
      </c>
      <c r="B84" s="239" t="s">
        <v>34</v>
      </c>
      <c r="C84" s="239" t="s">
        <v>229</v>
      </c>
      <c r="D84" s="240" t="s">
        <v>477</v>
      </c>
      <c r="E84" s="271" t="s">
        <v>73</v>
      </c>
      <c r="F84" s="354">
        <v>50000</v>
      </c>
      <c r="G84" s="242">
        <v>50000</v>
      </c>
    </row>
    <row r="85" spans="1:7" s="234" customFormat="1" ht="18" customHeight="1">
      <c r="A85" s="233" t="s">
        <v>252</v>
      </c>
      <c r="B85" s="228" t="s">
        <v>34</v>
      </c>
      <c r="C85" s="228" t="s">
        <v>266</v>
      </c>
      <c r="D85" s="228"/>
      <c r="E85" s="229"/>
      <c r="F85" s="353">
        <f>F86+F102+F121+F127+F132+F142+F107+F112</f>
        <v>9140263</v>
      </c>
      <c r="G85" s="230">
        <f>G86+G102+G121+G127+G132+G142+G107+G112</f>
        <v>9140263</v>
      </c>
    </row>
    <row r="86" spans="1:7" s="234" customFormat="1" ht="38.25">
      <c r="A86" s="233" t="s">
        <v>329</v>
      </c>
      <c r="B86" s="228" t="s">
        <v>34</v>
      </c>
      <c r="C86" s="228" t="s">
        <v>266</v>
      </c>
      <c r="D86" s="228" t="s">
        <v>429</v>
      </c>
      <c r="E86" s="229"/>
      <c r="F86" s="353">
        <f>F96+F90+F87</f>
        <v>205400</v>
      </c>
      <c r="G86" s="230">
        <f>G96+G90+G87</f>
        <v>205400</v>
      </c>
    </row>
    <row r="87" spans="1:7" s="234" customFormat="1" ht="51">
      <c r="A87" s="272" t="s">
        <v>317</v>
      </c>
      <c r="B87" s="228" t="s">
        <v>34</v>
      </c>
      <c r="C87" s="228" t="s">
        <v>266</v>
      </c>
      <c r="D87" s="228" t="s">
        <v>478</v>
      </c>
      <c r="E87" s="229"/>
      <c r="F87" s="353">
        <f>F88</f>
        <v>30000</v>
      </c>
      <c r="G87" s="230">
        <f>G88</f>
        <v>30000</v>
      </c>
    </row>
    <row r="88" spans="1:7" s="234" customFormat="1" ht="39" customHeight="1">
      <c r="A88" s="273" t="s">
        <v>479</v>
      </c>
      <c r="B88" s="228" t="s">
        <v>34</v>
      </c>
      <c r="C88" s="228" t="s">
        <v>266</v>
      </c>
      <c r="D88" s="228" t="s">
        <v>480</v>
      </c>
      <c r="E88" s="229"/>
      <c r="F88" s="353">
        <f>F89</f>
        <v>30000</v>
      </c>
      <c r="G88" s="230">
        <f>G89</f>
        <v>30000</v>
      </c>
    </row>
    <row r="89" spans="1:7" s="234" customFormat="1" ht="25.5">
      <c r="A89" s="274" t="s">
        <v>481</v>
      </c>
      <c r="B89" s="239" t="s">
        <v>34</v>
      </c>
      <c r="C89" s="239" t="s">
        <v>266</v>
      </c>
      <c r="D89" s="275" t="s">
        <v>482</v>
      </c>
      <c r="E89" s="229"/>
      <c r="F89" s="354">
        <v>30000</v>
      </c>
      <c r="G89" s="242">
        <v>30000</v>
      </c>
    </row>
    <row r="90" spans="1:7" s="277" customFormat="1" ht="64.5">
      <c r="A90" s="248" t="s">
        <v>430</v>
      </c>
      <c r="B90" s="249" t="s">
        <v>34</v>
      </c>
      <c r="C90" s="249" t="s">
        <v>266</v>
      </c>
      <c r="D90" s="249" t="s">
        <v>431</v>
      </c>
      <c r="E90" s="276"/>
      <c r="F90" s="355">
        <f>F91+F94</f>
        <v>60000</v>
      </c>
      <c r="G90" s="252">
        <f>G91+G94</f>
        <v>60000</v>
      </c>
    </row>
    <row r="91" spans="1:7" s="234" customFormat="1" ht="45" customHeight="1" hidden="1">
      <c r="A91" s="254" t="s">
        <v>432</v>
      </c>
      <c r="B91" s="239" t="s">
        <v>34</v>
      </c>
      <c r="C91" s="239" t="s">
        <v>266</v>
      </c>
      <c r="D91" s="239" t="s">
        <v>433</v>
      </c>
      <c r="E91" s="229"/>
      <c r="F91" s="354">
        <f>F93</f>
        <v>0</v>
      </c>
      <c r="G91" s="242">
        <f>G93</f>
        <v>0</v>
      </c>
    </row>
    <row r="92" spans="1:7" s="234" customFormat="1" ht="76.5" hidden="1">
      <c r="A92" s="278" t="s">
        <v>483</v>
      </c>
      <c r="B92" s="239" t="s">
        <v>34</v>
      </c>
      <c r="C92" s="239" t="s">
        <v>266</v>
      </c>
      <c r="D92" s="279" t="s">
        <v>484</v>
      </c>
      <c r="E92" s="229"/>
      <c r="F92" s="354">
        <f>F93</f>
        <v>0</v>
      </c>
      <c r="G92" s="242">
        <f>G93</f>
        <v>0</v>
      </c>
    </row>
    <row r="93" spans="1:7" s="234" customFormat="1" ht="26.25" hidden="1">
      <c r="A93" s="244" t="s">
        <v>435</v>
      </c>
      <c r="B93" s="239" t="s">
        <v>34</v>
      </c>
      <c r="C93" s="239" t="s">
        <v>266</v>
      </c>
      <c r="D93" s="279" t="s">
        <v>484</v>
      </c>
      <c r="E93" s="241" t="s">
        <v>261</v>
      </c>
      <c r="F93" s="354"/>
      <c r="G93" s="242"/>
    </row>
    <row r="94" spans="1:7" s="234" customFormat="1" ht="42.75" customHeight="1">
      <c r="A94" s="280" t="s">
        <v>485</v>
      </c>
      <c r="B94" s="239" t="s">
        <v>34</v>
      </c>
      <c r="C94" s="239" t="s">
        <v>266</v>
      </c>
      <c r="D94" s="239" t="s">
        <v>486</v>
      </c>
      <c r="E94" s="241"/>
      <c r="F94" s="354">
        <f>F95</f>
        <v>60000</v>
      </c>
      <c r="G94" s="242">
        <f>G95</f>
        <v>60000</v>
      </c>
    </row>
    <row r="95" spans="1:7" s="234" customFormat="1" ht="33.75" customHeight="1">
      <c r="A95" s="274" t="s">
        <v>487</v>
      </c>
      <c r="B95" s="239" t="s">
        <v>34</v>
      </c>
      <c r="C95" s="239" t="s">
        <v>266</v>
      </c>
      <c r="D95" s="275" t="s">
        <v>488</v>
      </c>
      <c r="E95" s="241"/>
      <c r="F95" s="354">
        <v>60000</v>
      </c>
      <c r="G95" s="242">
        <v>60000</v>
      </c>
    </row>
    <row r="96" spans="1:7" s="253" customFormat="1" ht="53.25" customHeight="1">
      <c r="A96" s="256" t="s">
        <v>489</v>
      </c>
      <c r="B96" s="249" t="s">
        <v>34</v>
      </c>
      <c r="C96" s="249" t="s">
        <v>266</v>
      </c>
      <c r="D96" s="249" t="s">
        <v>437</v>
      </c>
      <c r="E96" s="257"/>
      <c r="F96" s="355">
        <f>F98+F100</f>
        <v>115400</v>
      </c>
      <c r="G96" s="252">
        <f>G98+G100</f>
        <v>115400</v>
      </c>
    </row>
    <row r="97" spans="1:7" s="234" customFormat="1" ht="28.5" customHeight="1">
      <c r="A97" s="235" t="s">
        <v>490</v>
      </c>
      <c r="B97" s="228" t="s">
        <v>34</v>
      </c>
      <c r="C97" s="228" t="s">
        <v>266</v>
      </c>
      <c r="D97" s="228" t="s">
        <v>491</v>
      </c>
      <c r="E97" s="229"/>
      <c r="F97" s="353">
        <f>F98+F100</f>
        <v>115400</v>
      </c>
      <c r="G97" s="230">
        <f>G98+G100</f>
        <v>115400</v>
      </c>
    </row>
    <row r="98" spans="1:7" ht="27.75" customHeight="1">
      <c r="A98" s="243" t="s">
        <v>330</v>
      </c>
      <c r="B98" s="239" t="s">
        <v>34</v>
      </c>
      <c r="C98" s="239" t="s">
        <v>266</v>
      </c>
      <c r="D98" s="239" t="s">
        <v>492</v>
      </c>
      <c r="E98" s="241"/>
      <c r="F98" s="354">
        <f>F99</f>
        <v>112400</v>
      </c>
      <c r="G98" s="242">
        <f>G99</f>
        <v>112400</v>
      </c>
    </row>
    <row r="99" spans="1:7" ht="28.5" customHeight="1">
      <c r="A99" s="244" t="s">
        <v>331</v>
      </c>
      <c r="B99" s="239" t="s">
        <v>34</v>
      </c>
      <c r="C99" s="239" t="s">
        <v>266</v>
      </c>
      <c r="D99" s="239" t="s">
        <v>492</v>
      </c>
      <c r="E99" s="245" t="s">
        <v>332</v>
      </c>
      <c r="F99" s="354">
        <v>112400</v>
      </c>
      <c r="G99" s="242">
        <v>112400</v>
      </c>
    </row>
    <row r="100" spans="1:7" ht="22.5" customHeight="1">
      <c r="A100" s="243" t="s">
        <v>493</v>
      </c>
      <c r="B100" s="239" t="s">
        <v>34</v>
      </c>
      <c r="C100" s="239" t="s">
        <v>266</v>
      </c>
      <c r="D100" s="239" t="s">
        <v>494</v>
      </c>
      <c r="E100" s="245"/>
      <c r="F100" s="354">
        <f>F101</f>
        <v>3000</v>
      </c>
      <c r="G100" s="242">
        <f>G101</f>
        <v>3000</v>
      </c>
    </row>
    <row r="101" spans="1:7" ht="29.25" customHeight="1">
      <c r="A101" s="244" t="s">
        <v>331</v>
      </c>
      <c r="B101" s="239" t="s">
        <v>34</v>
      </c>
      <c r="C101" s="239" t="s">
        <v>266</v>
      </c>
      <c r="D101" s="239" t="s">
        <v>494</v>
      </c>
      <c r="E101" s="245" t="s">
        <v>332</v>
      </c>
      <c r="F101" s="354">
        <v>3000</v>
      </c>
      <c r="G101" s="242">
        <v>3000</v>
      </c>
    </row>
    <row r="102" spans="1:7" s="234" customFormat="1" ht="45.75" customHeight="1">
      <c r="A102" s="281" t="s">
        <v>495</v>
      </c>
      <c r="B102" s="228" t="s">
        <v>34</v>
      </c>
      <c r="C102" s="228" t="s">
        <v>266</v>
      </c>
      <c r="D102" s="228" t="s">
        <v>496</v>
      </c>
      <c r="E102" s="246"/>
      <c r="F102" s="353">
        <f aca="true" t="shared" si="3" ref="F102:G105">F103</f>
        <v>406001</v>
      </c>
      <c r="G102" s="230">
        <f t="shared" si="3"/>
        <v>406001</v>
      </c>
    </row>
    <row r="103" spans="1:7" s="253" customFormat="1" ht="54" customHeight="1">
      <c r="A103" s="282" t="s">
        <v>497</v>
      </c>
      <c r="B103" s="249" t="s">
        <v>34</v>
      </c>
      <c r="C103" s="249" t="s">
        <v>266</v>
      </c>
      <c r="D103" s="249" t="s">
        <v>498</v>
      </c>
      <c r="E103" s="251"/>
      <c r="F103" s="355">
        <f t="shared" si="3"/>
        <v>406001</v>
      </c>
      <c r="G103" s="252">
        <f t="shared" si="3"/>
        <v>406001</v>
      </c>
    </row>
    <row r="104" spans="1:7" s="234" customFormat="1" ht="31.5" customHeight="1">
      <c r="A104" s="283" t="s">
        <v>499</v>
      </c>
      <c r="B104" s="228" t="s">
        <v>34</v>
      </c>
      <c r="C104" s="228" t="s">
        <v>266</v>
      </c>
      <c r="D104" s="228" t="s">
        <v>500</v>
      </c>
      <c r="E104" s="246"/>
      <c r="F104" s="353">
        <f t="shared" si="3"/>
        <v>406001</v>
      </c>
      <c r="G104" s="230">
        <f t="shared" si="3"/>
        <v>406001</v>
      </c>
    </row>
    <row r="105" spans="1:7" ht="21.75" customHeight="1">
      <c r="A105" s="284" t="s">
        <v>501</v>
      </c>
      <c r="B105" s="239" t="s">
        <v>34</v>
      </c>
      <c r="C105" s="239" t="s">
        <v>266</v>
      </c>
      <c r="D105" s="239" t="s">
        <v>502</v>
      </c>
      <c r="E105" s="245"/>
      <c r="F105" s="354">
        <f t="shared" si="3"/>
        <v>406001</v>
      </c>
      <c r="G105" s="242">
        <f t="shared" si="3"/>
        <v>406001</v>
      </c>
    </row>
    <row r="106" spans="1:7" ht="27.75" customHeight="1">
      <c r="A106" s="244" t="s">
        <v>435</v>
      </c>
      <c r="B106" s="239" t="s">
        <v>34</v>
      </c>
      <c r="C106" s="239" t="s">
        <v>266</v>
      </c>
      <c r="D106" s="239" t="s">
        <v>502</v>
      </c>
      <c r="E106" s="241" t="s">
        <v>261</v>
      </c>
      <c r="F106" s="354">
        <v>406001</v>
      </c>
      <c r="G106" s="242">
        <v>406001</v>
      </c>
    </row>
    <row r="107" spans="1:7" s="234" customFormat="1" ht="51" customHeight="1" hidden="1">
      <c r="A107" s="281" t="s">
        <v>503</v>
      </c>
      <c r="B107" s="228" t="s">
        <v>34</v>
      </c>
      <c r="C107" s="228" t="s">
        <v>266</v>
      </c>
      <c r="D107" s="228" t="s">
        <v>504</v>
      </c>
      <c r="E107" s="229"/>
      <c r="F107" s="353">
        <f aca="true" t="shared" si="4" ref="F107:G110">F108</f>
        <v>0</v>
      </c>
      <c r="G107" s="230">
        <f t="shared" si="4"/>
        <v>0</v>
      </c>
    </row>
    <row r="108" spans="1:7" ht="69.75" customHeight="1" hidden="1">
      <c r="A108" s="282" t="s">
        <v>505</v>
      </c>
      <c r="B108" s="239" t="s">
        <v>34</v>
      </c>
      <c r="C108" s="239" t="s">
        <v>266</v>
      </c>
      <c r="D108" s="239" t="s">
        <v>506</v>
      </c>
      <c r="E108" s="241"/>
      <c r="F108" s="354">
        <f t="shared" si="4"/>
        <v>0</v>
      </c>
      <c r="G108" s="242">
        <f t="shared" si="4"/>
        <v>0</v>
      </c>
    </row>
    <row r="109" spans="1:7" s="234" customFormat="1" ht="32.25" customHeight="1" hidden="1">
      <c r="A109" s="285" t="s">
        <v>507</v>
      </c>
      <c r="B109" s="228" t="s">
        <v>34</v>
      </c>
      <c r="C109" s="228" t="s">
        <v>266</v>
      </c>
      <c r="D109" s="228" t="s">
        <v>508</v>
      </c>
      <c r="E109" s="229"/>
      <c r="F109" s="353">
        <f t="shared" si="4"/>
        <v>0</v>
      </c>
      <c r="G109" s="230">
        <f t="shared" si="4"/>
        <v>0</v>
      </c>
    </row>
    <row r="110" spans="1:7" ht="25.5" customHeight="1" hidden="1">
      <c r="A110" s="247" t="s">
        <v>509</v>
      </c>
      <c r="B110" s="239" t="s">
        <v>34</v>
      </c>
      <c r="C110" s="239" t="s">
        <v>266</v>
      </c>
      <c r="D110" s="239" t="s">
        <v>510</v>
      </c>
      <c r="E110" s="241"/>
      <c r="F110" s="354">
        <f t="shared" si="4"/>
        <v>0</v>
      </c>
      <c r="G110" s="242">
        <f t="shared" si="4"/>
        <v>0</v>
      </c>
    </row>
    <row r="111" spans="1:7" ht="25.5" customHeight="1" hidden="1">
      <c r="A111" s="244" t="s">
        <v>435</v>
      </c>
      <c r="B111" s="239" t="s">
        <v>34</v>
      </c>
      <c r="C111" s="239" t="s">
        <v>266</v>
      </c>
      <c r="D111" s="239" t="s">
        <v>510</v>
      </c>
      <c r="E111" s="241" t="s">
        <v>261</v>
      </c>
      <c r="F111" s="354"/>
      <c r="G111" s="242"/>
    </row>
    <row r="112" spans="1:7" ht="48" customHeight="1">
      <c r="A112" s="286" t="s">
        <v>511</v>
      </c>
      <c r="B112" s="228" t="s">
        <v>34</v>
      </c>
      <c r="C112" s="228" t="s">
        <v>266</v>
      </c>
      <c r="D112" s="287" t="s">
        <v>512</v>
      </c>
      <c r="E112" s="241"/>
      <c r="F112" s="354">
        <f>F113+F117</f>
        <v>115000</v>
      </c>
      <c r="G112" s="242">
        <f>G113+G117</f>
        <v>115000</v>
      </c>
    </row>
    <row r="113" spans="1:7" ht="49.5" customHeight="1">
      <c r="A113" s="288" t="s">
        <v>513</v>
      </c>
      <c r="B113" s="239" t="s">
        <v>34</v>
      </c>
      <c r="C113" s="239" t="s">
        <v>266</v>
      </c>
      <c r="D113" s="275" t="s">
        <v>514</v>
      </c>
      <c r="E113" s="241"/>
      <c r="F113" s="354">
        <f aca="true" t="shared" si="5" ref="F113:G115">F114</f>
        <v>15000</v>
      </c>
      <c r="G113" s="242">
        <f t="shared" si="5"/>
        <v>15000</v>
      </c>
    </row>
    <row r="114" spans="1:7" s="234" customFormat="1" ht="32.25" customHeight="1">
      <c r="A114" s="280" t="s">
        <v>515</v>
      </c>
      <c r="B114" s="228" t="s">
        <v>34</v>
      </c>
      <c r="C114" s="228" t="s">
        <v>266</v>
      </c>
      <c r="D114" s="287" t="s">
        <v>516</v>
      </c>
      <c r="E114" s="229"/>
      <c r="F114" s="353">
        <f t="shared" si="5"/>
        <v>15000</v>
      </c>
      <c r="G114" s="230">
        <f t="shared" si="5"/>
        <v>15000</v>
      </c>
    </row>
    <row r="115" spans="1:7" ht="33" customHeight="1">
      <c r="A115" s="244" t="s">
        <v>517</v>
      </c>
      <c r="B115" s="239" t="s">
        <v>34</v>
      </c>
      <c r="C115" s="239" t="s">
        <v>266</v>
      </c>
      <c r="D115" s="275" t="s">
        <v>518</v>
      </c>
      <c r="E115" s="241"/>
      <c r="F115" s="354">
        <f t="shared" si="5"/>
        <v>15000</v>
      </c>
      <c r="G115" s="242">
        <f t="shared" si="5"/>
        <v>15000</v>
      </c>
    </row>
    <row r="116" spans="1:7" ht="27.75" customHeight="1">
      <c r="A116" s="244" t="s">
        <v>435</v>
      </c>
      <c r="B116" s="239" t="s">
        <v>34</v>
      </c>
      <c r="C116" s="239" t="s">
        <v>266</v>
      </c>
      <c r="D116" s="275" t="s">
        <v>516</v>
      </c>
      <c r="E116" s="241" t="s">
        <v>261</v>
      </c>
      <c r="F116" s="354">
        <v>15000</v>
      </c>
      <c r="G116" s="242">
        <v>15000</v>
      </c>
    </row>
    <row r="117" spans="1:7" ht="58.5" customHeight="1">
      <c r="A117" s="288" t="s">
        <v>519</v>
      </c>
      <c r="B117" s="239" t="s">
        <v>34</v>
      </c>
      <c r="C117" s="239" t="s">
        <v>266</v>
      </c>
      <c r="D117" s="275" t="s">
        <v>520</v>
      </c>
      <c r="E117" s="241"/>
      <c r="F117" s="354">
        <f aca="true" t="shared" si="6" ref="F117:G119">F118</f>
        <v>100000</v>
      </c>
      <c r="G117" s="242">
        <f t="shared" si="6"/>
        <v>100000</v>
      </c>
    </row>
    <row r="118" spans="1:7" s="234" customFormat="1" ht="25.5" customHeight="1">
      <c r="A118" s="280" t="s">
        <v>521</v>
      </c>
      <c r="B118" s="228" t="s">
        <v>34</v>
      </c>
      <c r="C118" s="228" t="s">
        <v>266</v>
      </c>
      <c r="D118" s="287" t="s">
        <v>522</v>
      </c>
      <c r="E118" s="229"/>
      <c r="F118" s="353">
        <f t="shared" si="6"/>
        <v>100000</v>
      </c>
      <c r="G118" s="230">
        <f t="shared" si="6"/>
        <v>100000</v>
      </c>
    </row>
    <row r="119" spans="1:7" ht="20.25" customHeight="1">
      <c r="A119" s="278" t="s">
        <v>333</v>
      </c>
      <c r="B119" s="239" t="s">
        <v>34</v>
      </c>
      <c r="C119" s="239" t="s">
        <v>266</v>
      </c>
      <c r="D119" s="275" t="s">
        <v>523</v>
      </c>
      <c r="E119" s="241"/>
      <c r="F119" s="354">
        <f t="shared" si="6"/>
        <v>100000</v>
      </c>
      <c r="G119" s="242">
        <f t="shared" si="6"/>
        <v>100000</v>
      </c>
    </row>
    <row r="120" spans="1:7" ht="28.5" customHeight="1">
      <c r="A120" s="244" t="s">
        <v>435</v>
      </c>
      <c r="B120" s="239" t="s">
        <v>34</v>
      </c>
      <c r="C120" s="239" t="s">
        <v>266</v>
      </c>
      <c r="D120" s="275" t="s">
        <v>522</v>
      </c>
      <c r="E120" s="241" t="s">
        <v>261</v>
      </c>
      <c r="F120" s="354">
        <v>100000</v>
      </c>
      <c r="G120" s="242">
        <v>100000</v>
      </c>
    </row>
    <row r="121" spans="1:7" s="234" customFormat="1" ht="53.25" customHeight="1">
      <c r="A121" s="236" t="s">
        <v>854</v>
      </c>
      <c r="B121" s="228" t="s">
        <v>34</v>
      </c>
      <c r="C121" s="228" t="s">
        <v>266</v>
      </c>
      <c r="D121" s="287" t="s">
        <v>525</v>
      </c>
      <c r="E121" s="289"/>
      <c r="F121" s="353">
        <f>F122</f>
        <v>1314862</v>
      </c>
      <c r="G121" s="230">
        <f>G122</f>
        <v>1314862</v>
      </c>
    </row>
    <row r="122" spans="1:7" s="253" customFormat="1" ht="72" customHeight="1">
      <c r="A122" s="248" t="s">
        <v>526</v>
      </c>
      <c r="B122" s="249" t="s">
        <v>34</v>
      </c>
      <c r="C122" s="249" t="s">
        <v>266</v>
      </c>
      <c r="D122" s="290" t="s">
        <v>527</v>
      </c>
      <c r="E122" s="291"/>
      <c r="F122" s="355">
        <f>F124</f>
        <v>1314862</v>
      </c>
      <c r="G122" s="252">
        <f>G124</f>
        <v>1314862</v>
      </c>
    </row>
    <row r="123" spans="1:7" s="234" customFormat="1" ht="63.75" customHeight="1">
      <c r="A123" s="357" t="s">
        <v>528</v>
      </c>
      <c r="B123" s="228" t="s">
        <v>34</v>
      </c>
      <c r="C123" s="228" t="s">
        <v>266</v>
      </c>
      <c r="D123" s="287" t="s">
        <v>529</v>
      </c>
      <c r="E123" s="289"/>
      <c r="F123" s="353">
        <f>F124</f>
        <v>1314862</v>
      </c>
      <c r="G123" s="230">
        <f>G124</f>
        <v>1314862</v>
      </c>
    </row>
    <row r="124" spans="1:7" ht="68.25" customHeight="1">
      <c r="A124" s="243" t="s">
        <v>530</v>
      </c>
      <c r="B124" s="239" t="s">
        <v>34</v>
      </c>
      <c r="C124" s="239" t="s">
        <v>266</v>
      </c>
      <c r="D124" s="275" t="s">
        <v>531</v>
      </c>
      <c r="E124" s="293"/>
      <c r="F124" s="354">
        <f>F125+F126</f>
        <v>1314862</v>
      </c>
      <c r="G124" s="242">
        <f>G125+G126</f>
        <v>1314862</v>
      </c>
    </row>
    <row r="125" spans="1:7" ht="42" customHeight="1">
      <c r="A125" s="244" t="s">
        <v>311</v>
      </c>
      <c r="B125" s="239" t="s">
        <v>34</v>
      </c>
      <c r="C125" s="239" t="s">
        <v>266</v>
      </c>
      <c r="D125" s="275" t="s">
        <v>531</v>
      </c>
      <c r="E125" s="293" t="s">
        <v>75</v>
      </c>
      <c r="F125" s="354">
        <f>657600+198589</f>
        <v>856189</v>
      </c>
      <c r="G125" s="242">
        <f>657600+198589</f>
        <v>856189</v>
      </c>
    </row>
    <row r="126" spans="1:7" ht="26.25" customHeight="1">
      <c r="A126" s="244" t="s">
        <v>435</v>
      </c>
      <c r="B126" s="239" t="s">
        <v>34</v>
      </c>
      <c r="C126" s="239" t="s">
        <v>266</v>
      </c>
      <c r="D126" s="275" t="s">
        <v>531</v>
      </c>
      <c r="E126" s="293" t="s">
        <v>261</v>
      </c>
      <c r="F126" s="354">
        <f>611564-152891</f>
        <v>458673</v>
      </c>
      <c r="G126" s="242">
        <f>611564-152891</f>
        <v>458673</v>
      </c>
    </row>
    <row r="127" spans="1:7" s="234" customFormat="1" ht="28.5" customHeight="1">
      <c r="A127" s="236" t="s">
        <v>96</v>
      </c>
      <c r="B127" s="228" t="s">
        <v>34</v>
      </c>
      <c r="C127" s="228" t="s">
        <v>266</v>
      </c>
      <c r="D127" s="237" t="s">
        <v>532</v>
      </c>
      <c r="E127" s="289"/>
      <c r="F127" s="353">
        <f>F128</f>
        <v>110000</v>
      </c>
      <c r="G127" s="230">
        <f>G128</f>
        <v>110000</v>
      </c>
    </row>
    <row r="128" spans="1:7" ht="20.25" customHeight="1">
      <c r="A128" s="244" t="s">
        <v>533</v>
      </c>
      <c r="B128" s="239" t="s">
        <v>34</v>
      </c>
      <c r="C128" s="239" t="s">
        <v>266</v>
      </c>
      <c r="D128" s="240" t="s">
        <v>534</v>
      </c>
      <c r="E128" s="293"/>
      <c r="F128" s="354">
        <f>F129</f>
        <v>110000</v>
      </c>
      <c r="G128" s="242">
        <f>G129</f>
        <v>110000</v>
      </c>
    </row>
    <row r="129" spans="1:7" ht="22.5" customHeight="1">
      <c r="A129" s="238" t="s">
        <v>333</v>
      </c>
      <c r="B129" s="239" t="s">
        <v>34</v>
      </c>
      <c r="C129" s="239" t="s">
        <v>266</v>
      </c>
      <c r="D129" s="240" t="s">
        <v>535</v>
      </c>
      <c r="E129" s="293"/>
      <c r="F129" s="354">
        <f>F130+F131</f>
        <v>110000</v>
      </c>
      <c r="G129" s="242">
        <f>G130+G131</f>
        <v>110000</v>
      </c>
    </row>
    <row r="130" spans="1:7" ht="28.5" customHeight="1">
      <c r="A130" s="244" t="s">
        <v>435</v>
      </c>
      <c r="B130" s="239" t="s">
        <v>34</v>
      </c>
      <c r="C130" s="239" t="s">
        <v>266</v>
      </c>
      <c r="D130" s="240" t="s">
        <v>535</v>
      </c>
      <c r="E130" s="293" t="s">
        <v>261</v>
      </c>
      <c r="F130" s="354">
        <f>8000+50000</f>
        <v>58000</v>
      </c>
      <c r="G130" s="242">
        <f>8000+50000</f>
        <v>58000</v>
      </c>
    </row>
    <row r="131" spans="1:7" ht="21.75" customHeight="1">
      <c r="A131" s="247" t="s">
        <v>76</v>
      </c>
      <c r="B131" s="239" t="s">
        <v>34</v>
      </c>
      <c r="C131" s="239" t="s">
        <v>266</v>
      </c>
      <c r="D131" s="240" t="s">
        <v>535</v>
      </c>
      <c r="E131" s="293" t="s">
        <v>73</v>
      </c>
      <c r="F131" s="354">
        <f>52000</f>
        <v>52000</v>
      </c>
      <c r="G131" s="242">
        <f>52000</f>
        <v>52000</v>
      </c>
    </row>
    <row r="132" spans="1:7" s="234" customFormat="1" ht="18" customHeight="1">
      <c r="A132" s="233" t="s">
        <v>323</v>
      </c>
      <c r="B132" s="294" t="s">
        <v>34</v>
      </c>
      <c r="C132" s="228" t="s">
        <v>266</v>
      </c>
      <c r="D132" s="267" t="s">
        <v>460</v>
      </c>
      <c r="E132" s="246"/>
      <c r="F132" s="353">
        <f>F133</f>
        <v>6989000</v>
      </c>
      <c r="G132" s="230">
        <f>G133</f>
        <v>6989000</v>
      </c>
    </row>
    <row r="133" spans="1:7" ht="17.25" customHeight="1">
      <c r="A133" s="238" t="s">
        <v>324</v>
      </c>
      <c r="B133" s="239" t="s">
        <v>34</v>
      </c>
      <c r="C133" s="239" t="s">
        <v>266</v>
      </c>
      <c r="D133" s="239" t="s">
        <v>465</v>
      </c>
      <c r="E133" s="241"/>
      <c r="F133" s="354">
        <f>F134+F138+F140</f>
        <v>6989000</v>
      </c>
      <c r="G133" s="242">
        <f>G134+G138+G140</f>
        <v>6989000</v>
      </c>
    </row>
    <row r="134" spans="1:7" ht="25.5">
      <c r="A134" s="247" t="s">
        <v>334</v>
      </c>
      <c r="B134" s="239" t="s">
        <v>34</v>
      </c>
      <c r="C134" s="239" t="s">
        <v>266</v>
      </c>
      <c r="D134" s="239" t="s">
        <v>536</v>
      </c>
      <c r="E134" s="241"/>
      <c r="F134" s="354">
        <f>F135+F136+F137</f>
        <v>6419500</v>
      </c>
      <c r="G134" s="242">
        <f>G135+G136+G137</f>
        <v>6419500</v>
      </c>
    </row>
    <row r="135" spans="1:7" ht="49.5" customHeight="1">
      <c r="A135" s="244" t="s">
        <v>311</v>
      </c>
      <c r="B135" s="239" t="s">
        <v>34</v>
      </c>
      <c r="C135" s="239" t="s">
        <v>266</v>
      </c>
      <c r="D135" s="239" t="s">
        <v>536</v>
      </c>
      <c r="E135" s="245" t="s">
        <v>75</v>
      </c>
      <c r="F135" s="354">
        <f>3542000+1069000+4400+2100</f>
        <v>4617500</v>
      </c>
      <c r="G135" s="242">
        <f>3542000+1069000+4400+2100</f>
        <v>4617500</v>
      </c>
    </row>
    <row r="136" spans="1:7" ht="30.75" customHeight="1">
      <c r="A136" s="244" t="s">
        <v>435</v>
      </c>
      <c r="B136" s="239" t="s">
        <v>34</v>
      </c>
      <c r="C136" s="239" t="s">
        <v>266</v>
      </c>
      <c r="D136" s="239" t="s">
        <v>536</v>
      </c>
      <c r="E136" s="245" t="s">
        <v>261</v>
      </c>
      <c r="F136" s="354">
        <f>2400+86100+70000+123000+600000+850000</f>
        <v>1731500</v>
      </c>
      <c r="G136" s="242">
        <f>2400+86100+70000+123000+600000+850000</f>
        <v>1731500</v>
      </c>
    </row>
    <row r="137" spans="1:7" ht="15">
      <c r="A137" s="247" t="s">
        <v>76</v>
      </c>
      <c r="B137" s="239" t="s">
        <v>34</v>
      </c>
      <c r="C137" s="239" t="s">
        <v>266</v>
      </c>
      <c r="D137" s="239" t="s">
        <v>536</v>
      </c>
      <c r="E137" s="245" t="s">
        <v>73</v>
      </c>
      <c r="F137" s="354">
        <f>18500+2000+50000</f>
        <v>70500</v>
      </c>
      <c r="G137" s="242">
        <f>18500+2000+50000</f>
        <v>70500</v>
      </c>
    </row>
    <row r="138" spans="1:7" ht="15">
      <c r="A138" s="284" t="s">
        <v>537</v>
      </c>
      <c r="B138" s="239" t="s">
        <v>34</v>
      </c>
      <c r="C138" s="239" t="s">
        <v>266</v>
      </c>
      <c r="D138" s="239" t="s">
        <v>538</v>
      </c>
      <c r="E138" s="245"/>
      <c r="F138" s="354">
        <f>F139</f>
        <v>100000</v>
      </c>
      <c r="G138" s="242">
        <f>G139</f>
        <v>100000</v>
      </c>
    </row>
    <row r="139" spans="1:7" ht="26.25">
      <c r="A139" s="244" t="s">
        <v>435</v>
      </c>
      <c r="B139" s="239" t="s">
        <v>34</v>
      </c>
      <c r="C139" s="239" t="s">
        <v>266</v>
      </c>
      <c r="D139" s="239" t="s">
        <v>538</v>
      </c>
      <c r="E139" s="245" t="s">
        <v>261</v>
      </c>
      <c r="F139" s="354">
        <v>100000</v>
      </c>
      <c r="G139" s="242">
        <v>100000</v>
      </c>
    </row>
    <row r="140" spans="1:7" ht="26.25">
      <c r="A140" s="244" t="s">
        <v>539</v>
      </c>
      <c r="B140" s="239" t="s">
        <v>34</v>
      </c>
      <c r="C140" s="239" t="s">
        <v>266</v>
      </c>
      <c r="D140" s="239" t="s">
        <v>540</v>
      </c>
      <c r="E140" s="245"/>
      <c r="F140" s="354">
        <f>F141</f>
        <v>469500</v>
      </c>
      <c r="G140" s="242">
        <f>G141</f>
        <v>469500</v>
      </c>
    </row>
    <row r="141" spans="1:7" ht="15">
      <c r="A141" s="244" t="s">
        <v>90</v>
      </c>
      <c r="B141" s="239" t="s">
        <v>34</v>
      </c>
      <c r="C141" s="239" t="s">
        <v>266</v>
      </c>
      <c r="D141" s="239" t="s">
        <v>540</v>
      </c>
      <c r="E141" s="245" t="s">
        <v>97</v>
      </c>
      <c r="F141" s="354">
        <v>469500</v>
      </c>
      <c r="G141" s="242">
        <v>469500</v>
      </c>
    </row>
    <row r="142" spans="1:7" s="234" customFormat="1" ht="14.25" hidden="1">
      <c r="A142" s="233" t="s">
        <v>541</v>
      </c>
      <c r="B142" s="294" t="s">
        <v>34</v>
      </c>
      <c r="C142" s="228" t="s">
        <v>266</v>
      </c>
      <c r="D142" s="267" t="s">
        <v>542</v>
      </c>
      <c r="E142" s="246"/>
      <c r="F142" s="353">
        <f aca="true" t="shared" si="7" ref="F142:G144">F143</f>
        <v>0</v>
      </c>
      <c r="G142" s="230">
        <f t="shared" si="7"/>
        <v>0</v>
      </c>
    </row>
    <row r="143" spans="1:7" ht="15" hidden="1">
      <c r="A143" s="244" t="s">
        <v>95</v>
      </c>
      <c r="B143" s="295" t="s">
        <v>34</v>
      </c>
      <c r="C143" s="239" t="s">
        <v>266</v>
      </c>
      <c r="D143" s="269" t="s">
        <v>543</v>
      </c>
      <c r="E143" s="245"/>
      <c r="F143" s="354">
        <f t="shared" si="7"/>
        <v>0</v>
      </c>
      <c r="G143" s="242">
        <f t="shared" si="7"/>
        <v>0</v>
      </c>
    </row>
    <row r="144" spans="1:7" ht="15" hidden="1">
      <c r="A144" s="244" t="s">
        <v>544</v>
      </c>
      <c r="B144" s="295" t="s">
        <v>34</v>
      </c>
      <c r="C144" s="239" t="s">
        <v>266</v>
      </c>
      <c r="D144" s="269" t="s">
        <v>545</v>
      </c>
      <c r="E144" s="245"/>
      <c r="F144" s="354">
        <f t="shared" si="7"/>
        <v>0</v>
      </c>
      <c r="G144" s="242">
        <f t="shared" si="7"/>
        <v>0</v>
      </c>
    </row>
    <row r="145" spans="1:7" ht="15" hidden="1">
      <c r="A145" s="296" t="s">
        <v>103</v>
      </c>
      <c r="B145" s="295" t="s">
        <v>34</v>
      </c>
      <c r="C145" s="239" t="s">
        <v>266</v>
      </c>
      <c r="D145" s="269" t="s">
        <v>545</v>
      </c>
      <c r="E145" s="245" t="s">
        <v>104</v>
      </c>
      <c r="F145" s="354"/>
      <c r="G145" s="242"/>
    </row>
    <row r="146" spans="1:7" s="234" customFormat="1" ht="28.5">
      <c r="A146" s="297" t="s">
        <v>546</v>
      </c>
      <c r="B146" s="228" t="s">
        <v>315</v>
      </c>
      <c r="C146" s="228" t="s">
        <v>547</v>
      </c>
      <c r="D146" s="267"/>
      <c r="E146" s="246"/>
      <c r="F146" s="353">
        <f aca="true" t="shared" si="8" ref="F146:G148">F147</f>
        <v>150000</v>
      </c>
      <c r="G146" s="230">
        <f t="shared" si="8"/>
        <v>650000</v>
      </c>
    </row>
    <row r="147" spans="1:7" ht="28.5" customHeight="1">
      <c r="A147" s="260" t="s">
        <v>548</v>
      </c>
      <c r="B147" s="228" t="s">
        <v>315</v>
      </c>
      <c r="C147" s="228" t="s">
        <v>106</v>
      </c>
      <c r="D147" s="269"/>
      <c r="E147" s="245"/>
      <c r="F147" s="354">
        <f t="shared" si="8"/>
        <v>150000</v>
      </c>
      <c r="G147" s="242">
        <f t="shared" si="8"/>
        <v>650000</v>
      </c>
    </row>
    <row r="148" spans="1:7" s="234" customFormat="1" ht="56.25" customHeight="1">
      <c r="A148" s="258" t="s">
        <v>549</v>
      </c>
      <c r="B148" s="228" t="s">
        <v>315</v>
      </c>
      <c r="C148" s="228" t="s">
        <v>106</v>
      </c>
      <c r="D148" s="287" t="s">
        <v>550</v>
      </c>
      <c r="E148" s="246"/>
      <c r="F148" s="353">
        <f t="shared" si="8"/>
        <v>150000</v>
      </c>
      <c r="G148" s="230">
        <f t="shared" si="8"/>
        <v>650000</v>
      </c>
    </row>
    <row r="149" spans="1:7" s="253" customFormat="1" ht="90" customHeight="1">
      <c r="A149" s="288" t="s">
        <v>551</v>
      </c>
      <c r="B149" s="249" t="s">
        <v>315</v>
      </c>
      <c r="C149" s="249" t="s">
        <v>106</v>
      </c>
      <c r="D149" s="290" t="s">
        <v>552</v>
      </c>
      <c r="E149" s="251"/>
      <c r="F149" s="355">
        <f>F150+F153+F156+F159</f>
        <v>150000</v>
      </c>
      <c r="G149" s="252">
        <f>G150+G153+G156+G159</f>
        <v>650000</v>
      </c>
    </row>
    <row r="150" spans="1:7" ht="45" customHeight="1" hidden="1">
      <c r="A150" s="280" t="s">
        <v>553</v>
      </c>
      <c r="B150" s="228" t="s">
        <v>315</v>
      </c>
      <c r="C150" s="228" t="s">
        <v>106</v>
      </c>
      <c r="D150" s="287" t="s">
        <v>554</v>
      </c>
      <c r="E150" s="245"/>
      <c r="F150" s="354">
        <f>F151</f>
        <v>0</v>
      </c>
      <c r="G150" s="242">
        <f>G151</f>
        <v>0</v>
      </c>
    </row>
    <row r="151" spans="1:7" ht="45" customHeight="1" hidden="1">
      <c r="A151" s="244" t="s">
        <v>555</v>
      </c>
      <c r="B151" s="239" t="s">
        <v>315</v>
      </c>
      <c r="C151" s="239" t="s">
        <v>106</v>
      </c>
      <c r="D151" s="275" t="s">
        <v>556</v>
      </c>
      <c r="E151" s="245"/>
      <c r="F151" s="354">
        <f>F152</f>
        <v>0</v>
      </c>
      <c r="G151" s="242">
        <f>G152</f>
        <v>0</v>
      </c>
    </row>
    <row r="152" spans="1:7" ht="26.25" hidden="1">
      <c r="A152" s="244" t="s">
        <v>435</v>
      </c>
      <c r="B152" s="239" t="s">
        <v>315</v>
      </c>
      <c r="C152" s="239" t="s">
        <v>106</v>
      </c>
      <c r="D152" s="275" t="s">
        <v>556</v>
      </c>
      <c r="E152" s="245" t="s">
        <v>261</v>
      </c>
      <c r="F152" s="354"/>
      <c r="G152" s="242"/>
    </row>
    <row r="153" spans="1:7" s="234" customFormat="1" ht="73.5" customHeight="1">
      <c r="A153" s="280" t="s">
        <v>557</v>
      </c>
      <c r="B153" s="228" t="s">
        <v>315</v>
      </c>
      <c r="C153" s="228" t="s">
        <v>106</v>
      </c>
      <c r="D153" s="287" t="s">
        <v>558</v>
      </c>
      <c r="E153" s="246"/>
      <c r="F153" s="353">
        <f>F154</f>
        <v>150000</v>
      </c>
      <c r="G153" s="230">
        <f>G154</f>
        <v>150000</v>
      </c>
    </row>
    <row r="154" spans="1:7" ht="45.75" customHeight="1">
      <c r="A154" s="244" t="s">
        <v>555</v>
      </c>
      <c r="B154" s="239" t="s">
        <v>315</v>
      </c>
      <c r="C154" s="239" t="s">
        <v>106</v>
      </c>
      <c r="D154" s="275" t="s">
        <v>559</v>
      </c>
      <c r="E154" s="245"/>
      <c r="F154" s="354">
        <f>F155</f>
        <v>150000</v>
      </c>
      <c r="G154" s="242">
        <f>G155</f>
        <v>150000</v>
      </c>
    </row>
    <row r="155" spans="1:7" ht="26.25">
      <c r="A155" s="244" t="s">
        <v>435</v>
      </c>
      <c r="B155" s="239" t="s">
        <v>315</v>
      </c>
      <c r="C155" s="239" t="s">
        <v>106</v>
      </c>
      <c r="D155" s="275" t="s">
        <v>559</v>
      </c>
      <c r="E155" s="245" t="s">
        <v>261</v>
      </c>
      <c r="F155" s="354">
        <v>150000</v>
      </c>
      <c r="G155" s="242">
        <v>150000</v>
      </c>
    </row>
    <row r="156" spans="1:7" ht="42" customHeight="1" hidden="1">
      <c r="A156" s="280" t="s">
        <v>560</v>
      </c>
      <c r="B156" s="228" t="s">
        <v>315</v>
      </c>
      <c r="C156" s="228" t="s">
        <v>106</v>
      </c>
      <c r="D156" s="287" t="s">
        <v>561</v>
      </c>
      <c r="E156" s="245"/>
      <c r="F156" s="354">
        <f>F157</f>
        <v>0</v>
      </c>
      <c r="G156" s="242">
        <f>G157</f>
        <v>0</v>
      </c>
    </row>
    <row r="157" spans="1:7" ht="42" customHeight="1" hidden="1">
      <c r="A157" s="244" t="s">
        <v>555</v>
      </c>
      <c r="B157" s="239" t="s">
        <v>315</v>
      </c>
      <c r="C157" s="239" t="s">
        <v>106</v>
      </c>
      <c r="D157" s="275" t="s">
        <v>562</v>
      </c>
      <c r="E157" s="245"/>
      <c r="F157" s="354">
        <f>F158</f>
        <v>0</v>
      </c>
      <c r="G157" s="242">
        <f>G158</f>
        <v>0</v>
      </c>
    </row>
    <row r="158" spans="1:7" ht="26.25" hidden="1">
      <c r="A158" s="244" t="s">
        <v>435</v>
      </c>
      <c r="B158" s="239" t="s">
        <v>315</v>
      </c>
      <c r="C158" s="239" t="s">
        <v>106</v>
      </c>
      <c r="D158" s="275" t="s">
        <v>562</v>
      </c>
      <c r="E158" s="245" t="s">
        <v>261</v>
      </c>
      <c r="F158" s="354"/>
      <c r="G158" s="242"/>
    </row>
    <row r="159" spans="1:7" s="234" customFormat="1" ht="25.5">
      <c r="A159" s="280" t="s">
        <v>563</v>
      </c>
      <c r="B159" s="228" t="s">
        <v>315</v>
      </c>
      <c r="C159" s="228" t="s">
        <v>106</v>
      </c>
      <c r="D159" s="287" t="s">
        <v>564</v>
      </c>
      <c r="E159" s="246"/>
      <c r="F159" s="353">
        <f>F160</f>
        <v>0</v>
      </c>
      <c r="G159" s="230">
        <f>G160</f>
        <v>500000</v>
      </c>
    </row>
    <row r="160" spans="1:7" ht="39">
      <c r="A160" s="244" t="s">
        <v>555</v>
      </c>
      <c r="B160" s="239" t="s">
        <v>315</v>
      </c>
      <c r="C160" s="239" t="s">
        <v>106</v>
      </c>
      <c r="D160" s="275" t="s">
        <v>565</v>
      </c>
      <c r="E160" s="245"/>
      <c r="F160" s="354">
        <f>F161</f>
        <v>0</v>
      </c>
      <c r="G160" s="242">
        <f>G161</f>
        <v>500000</v>
      </c>
    </row>
    <row r="161" spans="1:7" ht="26.25">
      <c r="A161" s="244" t="s">
        <v>435</v>
      </c>
      <c r="B161" s="239" t="s">
        <v>315</v>
      </c>
      <c r="C161" s="239" t="s">
        <v>106</v>
      </c>
      <c r="D161" s="275" t="s">
        <v>565</v>
      </c>
      <c r="E161" s="245" t="s">
        <v>261</v>
      </c>
      <c r="F161" s="354"/>
      <c r="G161" s="242">
        <v>500000</v>
      </c>
    </row>
    <row r="162" spans="1:7" s="234" customFormat="1" ht="15" customHeight="1">
      <c r="A162" s="233" t="s">
        <v>98</v>
      </c>
      <c r="B162" s="228" t="s">
        <v>74</v>
      </c>
      <c r="C162" s="228"/>
      <c r="D162" s="228"/>
      <c r="E162" s="229"/>
      <c r="F162" s="353">
        <f>F163+F169+F180</f>
        <v>5431819</v>
      </c>
      <c r="G162" s="230">
        <f>G163+G169+G180</f>
        <v>5969233</v>
      </c>
    </row>
    <row r="163" spans="1:7" s="234" customFormat="1" ht="14.25">
      <c r="A163" s="233" t="s">
        <v>335</v>
      </c>
      <c r="B163" s="228" t="s">
        <v>74</v>
      </c>
      <c r="C163" s="228" t="s">
        <v>72</v>
      </c>
      <c r="D163" s="228"/>
      <c r="E163" s="229"/>
      <c r="F163" s="353">
        <f aca="true" t="shared" si="9" ref="F163:G167">F164</f>
        <v>500000</v>
      </c>
      <c r="G163" s="230">
        <f t="shared" si="9"/>
        <v>500000</v>
      </c>
    </row>
    <row r="164" spans="1:7" s="234" customFormat="1" ht="44.25" customHeight="1">
      <c r="A164" s="281" t="s">
        <v>503</v>
      </c>
      <c r="B164" s="228" t="s">
        <v>74</v>
      </c>
      <c r="C164" s="228" t="s">
        <v>72</v>
      </c>
      <c r="D164" s="287" t="s">
        <v>504</v>
      </c>
      <c r="E164" s="229"/>
      <c r="F164" s="353">
        <f t="shared" si="9"/>
        <v>500000</v>
      </c>
      <c r="G164" s="230">
        <f t="shared" si="9"/>
        <v>500000</v>
      </c>
    </row>
    <row r="165" spans="1:7" s="253" customFormat="1" ht="54.75" customHeight="1">
      <c r="A165" s="299" t="s">
        <v>566</v>
      </c>
      <c r="B165" s="249" t="s">
        <v>74</v>
      </c>
      <c r="C165" s="249" t="s">
        <v>72</v>
      </c>
      <c r="D165" s="290" t="s">
        <v>567</v>
      </c>
      <c r="E165" s="257"/>
      <c r="F165" s="355">
        <f t="shared" si="9"/>
        <v>500000</v>
      </c>
      <c r="G165" s="252">
        <f t="shared" si="9"/>
        <v>500000</v>
      </c>
    </row>
    <row r="166" spans="1:7" s="234" customFormat="1" ht="42.75" customHeight="1">
      <c r="A166" s="260" t="s">
        <v>568</v>
      </c>
      <c r="B166" s="228" t="s">
        <v>74</v>
      </c>
      <c r="C166" s="228" t="s">
        <v>72</v>
      </c>
      <c r="D166" s="287" t="s">
        <v>569</v>
      </c>
      <c r="E166" s="229"/>
      <c r="F166" s="353">
        <f t="shared" si="9"/>
        <v>500000</v>
      </c>
      <c r="G166" s="230">
        <f t="shared" si="9"/>
        <v>500000</v>
      </c>
    </row>
    <row r="167" spans="1:7" ht="15">
      <c r="A167" s="238" t="s">
        <v>336</v>
      </c>
      <c r="B167" s="239" t="s">
        <v>74</v>
      </c>
      <c r="C167" s="239" t="s">
        <v>72</v>
      </c>
      <c r="D167" s="275" t="s">
        <v>570</v>
      </c>
      <c r="E167" s="229"/>
      <c r="F167" s="354">
        <f t="shared" si="9"/>
        <v>500000</v>
      </c>
      <c r="G167" s="242">
        <f t="shared" si="9"/>
        <v>500000</v>
      </c>
    </row>
    <row r="168" spans="1:7" ht="15">
      <c r="A168" s="244" t="s">
        <v>76</v>
      </c>
      <c r="B168" s="239" t="s">
        <v>74</v>
      </c>
      <c r="C168" s="239" t="s">
        <v>72</v>
      </c>
      <c r="D168" s="275" t="s">
        <v>570</v>
      </c>
      <c r="E168" s="241" t="s">
        <v>73</v>
      </c>
      <c r="F168" s="354">
        <v>500000</v>
      </c>
      <c r="G168" s="242">
        <v>500000</v>
      </c>
    </row>
    <row r="169" spans="1:7" s="234" customFormat="1" ht="18" customHeight="1">
      <c r="A169" s="233" t="s">
        <v>571</v>
      </c>
      <c r="B169" s="228" t="s">
        <v>74</v>
      </c>
      <c r="C169" s="228" t="s">
        <v>106</v>
      </c>
      <c r="D169" s="228"/>
      <c r="E169" s="229"/>
      <c r="F169" s="353">
        <f>F170</f>
        <v>4299819</v>
      </c>
      <c r="G169" s="230">
        <f>G170</f>
        <v>4837233</v>
      </c>
    </row>
    <row r="170" spans="1:7" s="234" customFormat="1" ht="54" customHeight="1">
      <c r="A170" s="281" t="s">
        <v>503</v>
      </c>
      <c r="B170" s="228" t="s">
        <v>74</v>
      </c>
      <c r="C170" s="228" t="s">
        <v>106</v>
      </c>
      <c r="D170" s="287" t="s">
        <v>504</v>
      </c>
      <c r="E170" s="229"/>
      <c r="F170" s="353">
        <f>F171</f>
        <v>4299819</v>
      </c>
      <c r="G170" s="230">
        <f>G171</f>
        <v>4837233</v>
      </c>
    </row>
    <row r="171" spans="1:7" s="277" customFormat="1" ht="75" customHeight="1">
      <c r="A171" s="282" t="s">
        <v>572</v>
      </c>
      <c r="B171" s="249" t="s">
        <v>74</v>
      </c>
      <c r="C171" s="249" t="s">
        <v>106</v>
      </c>
      <c r="D171" s="290" t="s">
        <v>573</v>
      </c>
      <c r="E171" s="276"/>
      <c r="F171" s="355">
        <f>F172+F175</f>
        <v>4299819</v>
      </c>
      <c r="G171" s="252">
        <f>G172+G175</f>
        <v>4837233</v>
      </c>
    </row>
    <row r="172" spans="1:7" s="234" customFormat="1" ht="34.5" customHeight="1">
      <c r="A172" s="260" t="s">
        <v>574</v>
      </c>
      <c r="B172" s="228" t="s">
        <v>74</v>
      </c>
      <c r="C172" s="228" t="s">
        <v>106</v>
      </c>
      <c r="D172" s="287" t="s">
        <v>575</v>
      </c>
      <c r="E172" s="229"/>
      <c r="F172" s="353">
        <f>F173</f>
        <v>3299819</v>
      </c>
      <c r="G172" s="230">
        <f>G173</f>
        <v>3837233</v>
      </c>
    </row>
    <row r="173" spans="1:7" ht="26.25">
      <c r="A173" s="244" t="s">
        <v>576</v>
      </c>
      <c r="B173" s="239" t="s">
        <v>74</v>
      </c>
      <c r="C173" s="239" t="s">
        <v>106</v>
      </c>
      <c r="D173" s="275" t="s">
        <v>577</v>
      </c>
      <c r="E173" s="229"/>
      <c r="F173" s="354">
        <f>F174</f>
        <v>3299819</v>
      </c>
      <c r="G173" s="242">
        <f>G174</f>
        <v>3837233</v>
      </c>
    </row>
    <row r="174" spans="1:7" ht="15">
      <c r="A174" s="244" t="s">
        <v>310</v>
      </c>
      <c r="B174" s="239" t="s">
        <v>74</v>
      </c>
      <c r="C174" s="239" t="s">
        <v>106</v>
      </c>
      <c r="D174" s="275" t="s">
        <v>577</v>
      </c>
      <c r="E174" s="241" t="s">
        <v>261</v>
      </c>
      <c r="F174" s="354">
        <f>4365675-1000000-65856</f>
        <v>3299819</v>
      </c>
      <c r="G174" s="242">
        <f>4365675-1000000+471558</f>
        <v>3837233</v>
      </c>
    </row>
    <row r="175" spans="1:7" s="234" customFormat="1" ht="29.25" customHeight="1">
      <c r="A175" s="260" t="s">
        <v>578</v>
      </c>
      <c r="B175" s="228" t="s">
        <v>74</v>
      </c>
      <c r="C175" s="228" t="s">
        <v>106</v>
      </c>
      <c r="D175" s="287" t="s">
        <v>579</v>
      </c>
      <c r="E175" s="229"/>
      <c r="F175" s="353">
        <f>F176</f>
        <v>1000000</v>
      </c>
      <c r="G175" s="230">
        <f>G176</f>
        <v>1000000</v>
      </c>
    </row>
    <row r="176" spans="1:7" ht="26.25">
      <c r="A176" s="244" t="s">
        <v>580</v>
      </c>
      <c r="B176" s="239" t="s">
        <v>74</v>
      </c>
      <c r="C176" s="239" t="s">
        <v>106</v>
      </c>
      <c r="D176" s="275" t="s">
        <v>581</v>
      </c>
      <c r="E176" s="241"/>
      <c r="F176" s="354">
        <f>F177</f>
        <v>1000000</v>
      </c>
      <c r="G176" s="242">
        <f>G177</f>
        <v>1000000</v>
      </c>
    </row>
    <row r="177" spans="1:7" ht="33" customHeight="1">
      <c r="A177" s="358" t="s">
        <v>582</v>
      </c>
      <c r="B177" s="239" t="s">
        <v>74</v>
      </c>
      <c r="C177" s="239" t="s">
        <v>106</v>
      </c>
      <c r="D177" s="275" t="s">
        <v>581</v>
      </c>
      <c r="E177" s="241" t="s">
        <v>583</v>
      </c>
      <c r="F177" s="354">
        <v>1000000</v>
      </c>
      <c r="G177" s="242">
        <v>1000000</v>
      </c>
    </row>
    <row r="178" spans="1:7" ht="25.5" hidden="1">
      <c r="A178" s="284" t="s">
        <v>584</v>
      </c>
      <c r="B178" s="239" t="s">
        <v>74</v>
      </c>
      <c r="C178" s="239" t="s">
        <v>106</v>
      </c>
      <c r="D178" s="275" t="s">
        <v>585</v>
      </c>
      <c r="E178" s="229"/>
      <c r="F178" s="354">
        <f>F179</f>
        <v>0</v>
      </c>
      <c r="G178" s="242">
        <f>G179</f>
        <v>0</v>
      </c>
    </row>
    <row r="179" spans="1:7" ht="15" hidden="1">
      <c r="A179" s="244" t="s">
        <v>310</v>
      </c>
      <c r="B179" s="239" t="s">
        <v>74</v>
      </c>
      <c r="C179" s="239" t="s">
        <v>106</v>
      </c>
      <c r="D179" s="275" t="s">
        <v>585</v>
      </c>
      <c r="E179" s="241" t="s">
        <v>261</v>
      </c>
      <c r="F179" s="354"/>
      <c r="G179" s="242"/>
    </row>
    <row r="180" spans="1:7" s="234" customFormat="1" ht="14.25">
      <c r="A180" s="233" t="s">
        <v>99</v>
      </c>
      <c r="B180" s="228" t="s">
        <v>74</v>
      </c>
      <c r="C180" s="228" t="s">
        <v>100</v>
      </c>
      <c r="D180" s="228"/>
      <c r="E180" s="229"/>
      <c r="F180" s="353">
        <f>F181+F193+F198+F188</f>
        <v>632000</v>
      </c>
      <c r="G180" s="230">
        <f>G181+G193+G198+G188</f>
        <v>632000</v>
      </c>
    </row>
    <row r="181" spans="1:7" s="234" customFormat="1" ht="45" customHeight="1">
      <c r="A181" s="281" t="s">
        <v>586</v>
      </c>
      <c r="B181" s="228" t="s">
        <v>74</v>
      </c>
      <c r="C181" s="228" t="s">
        <v>100</v>
      </c>
      <c r="D181" s="228" t="s">
        <v>587</v>
      </c>
      <c r="E181" s="229"/>
      <c r="F181" s="353">
        <f>F182</f>
        <v>97000</v>
      </c>
      <c r="G181" s="230">
        <f>G182</f>
        <v>97000</v>
      </c>
    </row>
    <row r="182" spans="1:7" s="277" customFormat="1" ht="63.75">
      <c r="A182" s="301" t="s">
        <v>588</v>
      </c>
      <c r="B182" s="249" t="s">
        <v>74</v>
      </c>
      <c r="C182" s="249" t="s">
        <v>100</v>
      </c>
      <c r="D182" s="249" t="s">
        <v>589</v>
      </c>
      <c r="E182" s="276"/>
      <c r="F182" s="355">
        <f>F183</f>
        <v>97000</v>
      </c>
      <c r="G182" s="252">
        <f>G183</f>
        <v>97000</v>
      </c>
    </row>
    <row r="183" spans="1:7" s="234" customFormat="1" ht="43.5" customHeight="1">
      <c r="A183" s="260" t="s">
        <v>590</v>
      </c>
      <c r="B183" s="228" t="s">
        <v>74</v>
      </c>
      <c r="C183" s="228" t="s">
        <v>100</v>
      </c>
      <c r="D183" s="228" t="s">
        <v>591</v>
      </c>
      <c r="E183" s="229"/>
      <c r="F183" s="353">
        <f>F184+F186</f>
        <v>97000</v>
      </c>
      <c r="G183" s="230">
        <f>G184+G186</f>
        <v>97000</v>
      </c>
    </row>
    <row r="184" spans="1:7" s="234" customFormat="1" ht="15">
      <c r="A184" s="243" t="s">
        <v>592</v>
      </c>
      <c r="B184" s="239" t="s">
        <v>74</v>
      </c>
      <c r="C184" s="239" t="s">
        <v>100</v>
      </c>
      <c r="D184" s="239" t="s">
        <v>593</v>
      </c>
      <c r="E184" s="229"/>
      <c r="F184" s="354">
        <f>F185</f>
        <v>62000</v>
      </c>
      <c r="G184" s="242">
        <f>G185</f>
        <v>62000</v>
      </c>
    </row>
    <row r="185" spans="1:7" s="234" customFormat="1" ht="26.25">
      <c r="A185" s="244" t="s">
        <v>435</v>
      </c>
      <c r="B185" s="239" t="s">
        <v>74</v>
      </c>
      <c r="C185" s="239" t="s">
        <v>100</v>
      </c>
      <c r="D185" s="239" t="s">
        <v>593</v>
      </c>
      <c r="E185" s="241" t="s">
        <v>261</v>
      </c>
      <c r="F185" s="354">
        <f>5000+32000+25000</f>
        <v>62000</v>
      </c>
      <c r="G185" s="242">
        <f>5000+32000+25000</f>
        <v>62000</v>
      </c>
    </row>
    <row r="186" spans="1:7" s="234" customFormat="1" ht="15">
      <c r="A186" s="243" t="s">
        <v>594</v>
      </c>
      <c r="B186" s="239" t="s">
        <v>74</v>
      </c>
      <c r="C186" s="239" t="s">
        <v>100</v>
      </c>
      <c r="D186" s="239" t="s">
        <v>595</v>
      </c>
      <c r="E186" s="229"/>
      <c r="F186" s="354">
        <f>F187</f>
        <v>35000</v>
      </c>
      <c r="G186" s="242">
        <f>G187</f>
        <v>35000</v>
      </c>
    </row>
    <row r="187" spans="1:7" s="234" customFormat="1" ht="26.25">
      <c r="A187" s="244" t="s">
        <v>435</v>
      </c>
      <c r="B187" s="239" t="s">
        <v>74</v>
      </c>
      <c r="C187" s="239" t="s">
        <v>100</v>
      </c>
      <c r="D187" s="239" t="s">
        <v>595</v>
      </c>
      <c r="E187" s="241" t="s">
        <v>261</v>
      </c>
      <c r="F187" s="354">
        <f>5000+30000</f>
        <v>35000</v>
      </c>
      <c r="G187" s="242">
        <f>5000+30000</f>
        <v>35000</v>
      </c>
    </row>
    <row r="188" spans="1:7" s="234" customFormat="1" ht="46.5" customHeight="1">
      <c r="A188" s="281" t="s">
        <v>596</v>
      </c>
      <c r="B188" s="228" t="s">
        <v>74</v>
      </c>
      <c r="C188" s="228" t="s">
        <v>100</v>
      </c>
      <c r="D188" s="294" t="s">
        <v>597</v>
      </c>
      <c r="E188" s="229"/>
      <c r="F188" s="353">
        <f aca="true" t="shared" si="10" ref="F188:G191">F189</f>
        <v>100000</v>
      </c>
      <c r="G188" s="230">
        <f t="shared" si="10"/>
        <v>100000</v>
      </c>
    </row>
    <row r="189" spans="1:7" ht="44.25" customHeight="1">
      <c r="A189" s="282" t="s">
        <v>598</v>
      </c>
      <c r="B189" s="239" t="s">
        <v>74</v>
      </c>
      <c r="C189" s="239" t="s">
        <v>100</v>
      </c>
      <c r="D189" s="295" t="s">
        <v>599</v>
      </c>
      <c r="E189" s="241"/>
      <c r="F189" s="354">
        <f t="shared" si="10"/>
        <v>100000</v>
      </c>
      <c r="G189" s="242">
        <f t="shared" si="10"/>
        <v>100000</v>
      </c>
    </row>
    <row r="190" spans="1:7" s="234" customFormat="1" ht="29.25" customHeight="1">
      <c r="A190" s="260" t="s">
        <v>600</v>
      </c>
      <c r="B190" s="239" t="s">
        <v>74</v>
      </c>
      <c r="C190" s="239" t="s">
        <v>100</v>
      </c>
      <c r="D190" s="302" t="s">
        <v>601</v>
      </c>
      <c r="E190" s="229"/>
      <c r="F190" s="354">
        <f t="shared" si="10"/>
        <v>100000</v>
      </c>
      <c r="G190" s="242">
        <f t="shared" si="10"/>
        <v>100000</v>
      </c>
    </row>
    <row r="191" spans="1:7" ht="15">
      <c r="A191" s="303" t="s">
        <v>312</v>
      </c>
      <c r="B191" s="239" t="s">
        <v>74</v>
      </c>
      <c r="C191" s="239" t="s">
        <v>100</v>
      </c>
      <c r="D191" s="295" t="s">
        <v>602</v>
      </c>
      <c r="E191" s="241"/>
      <c r="F191" s="354">
        <f t="shared" si="10"/>
        <v>100000</v>
      </c>
      <c r="G191" s="242">
        <f t="shared" si="10"/>
        <v>100000</v>
      </c>
    </row>
    <row r="192" spans="1:7" ht="15">
      <c r="A192" s="244" t="s">
        <v>310</v>
      </c>
      <c r="B192" s="239" t="s">
        <v>74</v>
      </c>
      <c r="C192" s="239" t="s">
        <v>100</v>
      </c>
      <c r="D192" s="295" t="s">
        <v>602</v>
      </c>
      <c r="E192" s="241" t="s">
        <v>261</v>
      </c>
      <c r="F192" s="354">
        <v>100000</v>
      </c>
      <c r="G192" s="242">
        <v>100000</v>
      </c>
    </row>
    <row r="193" spans="1:7" s="234" customFormat="1" ht="54.75" customHeight="1">
      <c r="A193" s="281" t="s">
        <v>603</v>
      </c>
      <c r="B193" s="228" t="s">
        <v>74</v>
      </c>
      <c r="C193" s="228" t="s">
        <v>100</v>
      </c>
      <c r="D193" s="294" t="s">
        <v>604</v>
      </c>
      <c r="E193" s="229"/>
      <c r="F193" s="353">
        <f aca="true" t="shared" si="11" ref="F193:G196">F194</f>
        <v>400000</v>
      </c>
      <c r="G193" s="230">
        <f t="shared" si="11"/>
        <v>400000</v>
      </c>
    </row>
    <row r="194" spans="1:7" s="253" customFormat="1" ht="66.75" customHeight="1">
      <c r="A194" s="282" t="s">
        <v>605</v>
      </c>
      <c r="B194" s="249" t="s">
        <v>74</v>
      </c>
      <c r="C194" s="249" t="s">
        <v>100</v>
      </c>
      <c r="D194" s="304" t="s">
        <v>606</v>
      </c>
      <c r="E194" s="257"/>
      <c r="F194" s="355">
        <f t="shared" si="11"/>
        <v>400000</v>
      </c>
      <c r="G194" s="252">
        <f t="shared" si="11"/>
        <v>400000</v>
      </c>
    </row>
    <row r="195" spans="1:7" s="234" customFormat="1" ht="36" customHeight="1">
      <c r="A195" s="260" t="s">
        <v>607</v>
      </c>
      <c r="B195" s="228" t="s">
        <v>74</v>
      </c>
      <c r="C195" s="228" t="s">
        <v>100</v>
      </c>
      <c r="D195" s="267" t="s">
        <v>608</v>
      </c>
      <c r="E195" s="246"/>
      <c r="F195" s="353">
        <f t="shared" si="11"/>
        <v>400000</v>
      </c>
      <c r="G195" s="230">
        <f t="shared" si="11"/>
        <v>400000</v>
      </c>
    </row>
    <row r="196" spans="1:7" ht="45.75" customHeight="1">
      <c r="A196" s="305" t="s">
        <v>609</v>
      </c>
      <c r="B196" s="239" t="s">
        <v>74</v>
      </c>
      <c r="C196" s="239" t="s">
        <v>100</v>
      </c>
      <c r="D196" s="269" t="s">
        <v>610</v>
      </c>
      <c r="E196" s="245"/>
      <c r="F196" s="354">
        <f t="shared" si="11"/>
        <v>400000</v>
      </c>
      <c r="G196" s="242">
        <f t="shared" si="11"/>
        <v>400000</v>
      </c>
    </row>
    <row r="197" spans="1:7" ht="15">
      <c r="A197" s="305" t="s">
        <v>90</v>
      </c>
      <c r="B197" s="239" t="s">
        <v>74</v>
      </c>
      <c r="C197" s="239" t="s">
        <v>100</v>
      </c>
      <c r="D197" s="269" t="s">
        <v>610</v>
      </c>
      <c r="E197" s="245" t="s">
        <v>97</v>
      </c>
      <c r="F197" s="354">
        <v>400000</v>
      </c>
      <c r="G197" s="242">
        <v>400000</v>
      </c>
    </row>
    <row r="198" spans="1:7" s="234" customFormat="1" ht="46.5" customHeight="1">
      <c r="A198" s="283" t="s">
        <v>611</v>
      </c>
      <c r="B198" s="228" t="s">
        <v>74</v>
      </c>
      <c r="C198" s="228" t="s">
        <v>100</v>
      </c>
      <c r="D198" s="228" t="s">
        <v>612</v>
      </c>
      <c r="E198" s="246"/>
      <c r="F198" s="353">
        <f>F199+5000</f>
        <v>35000</v>
      </c>
      <c r="G198" s="230">
        <f>G199+5000</f>
        <v>35000</v>
      </c>
    </row>
    <row r="199" spans="1:7" s="253" customFormat="1" ht="69" customHeight="1">
      <c r="A199" s="301" t="s">
        <v>613</v>
      </c>
      <c r="B199" s="249" t="s">
        <v>74</v>
      </c>
      <c r="C199" s="249" t="s">
        <v>100</v>
      </c>
      <c r="D199" s="249" t="s">
        <v>614</v>
      </c>
      <c r="E199" s="251"/>
      <c r="F199" s="355">
        <f aca="true" t="shared" si="12" ref="F199:G201">F200</f>
        <v>30000</v>
      </c>
      <c r="G199" s="252">
        <f t="shared" si="12"/>
        <v>30000</v>
      </c>
    </row>
    <row r="200" spans="1:7" ht="52.5" customHeight="1">
      <c r="A200" s="306" t="s">
        <v>615</v>
      </c>
      <c r="B200" s="239" t="s">
        <v>74</v>
      </c>
      <c r="C200" s="239" t="s">
        <v>100</v>
      </c>
      <c r="D200" s="239" t="s">
        <v>616</v>
      </c>
      <c r="E200" s="245"/>
      <c r="F200" s="354">
        <f t="shared" si="12"/>
        <v>30000</v>
      </c>
      <c r="G200" s="242">
        <f t="shared" si="12"/>
        <v>30000</v>
      </c>
    </row>
    <row r="201" spans="1:7" ht="26.25">
      <c r="A201" s="243" t="s">
        <v>617</v>
      </c>
      <c r="B201" s="239" t="s">
        <v>74</v>
      </c>
      <c r="C201" s="239" t="s">
        <v>100</v>
      </c>
      <c r="D201" s="239" t="s">
        <v>618</v>
      </c>
      <c r="E201" s="245"/>
      <c r="F201" s="354">
        <f t="shared" si="12"/>
        <v>30000</v>
      </c>
      <c r="G201" s="242">
        <f t="shared" si="12"/>
        <v>30000</v>
      </c>
    </row>
    <row r="202" spans="1:7" ht="26.25">
      <c r="A202" s="244" t="s">
        <v>435</v>
      </c>
      <c r="B202" s="239" t="s">
        <v>74</v>
      </c>
      <c r="C202" s="239" t="s">
        <v>100</v>
      </c>
      <c r="D202" s="239" t="s">
        <v>618</v>
      </c>
      <c r="E202" s="245" t="s">
        <v>261</v>
      </c>
      <c r="F202" s="354">
        <v>30000</v>
      </c>
      <c r="G202" s="242">
        <v>30000</v>
      </c>
    </row>
    <row r="203" spans="1:7" ht="69.75" customHeight="1">
      <c r="A203" s="259" t="s">
        <v>619</v>
      </c>
      <c r="B203" s="249" t="s">
        <v>74</v>
      </c>
      <c r="C203" s="249" t="s">
        <v>100</v>
      </c>
      <c r="D203" s="249" t="s">
        <v>620</v>
      </c>
      <c r="E203" s="245"/>
      <c r="F203" s="354">
        <f aca="true" t="shared" si="13" ref="F203:G205">F204</f>
        <v>5000</v>
      </c>
      <c r="G203" s="242">
        <f t="shared" si="13"/>
        <v>5000</v>
      </c>
    </row>
    <row r="204" spans="1:7" ht="45.75" customHeight="1">
      <c r="A204" s="306" t="s">
        <v>621</v>
      </c>
      <c r="B204" s="239" t="s">
        <v>74</v>
      </c>
      <c r="C204" s="239" t="s">
        <v>100</v>
      </c>
      <c r="D204" s="239" t="s">
        <v>622</v>
      </c>
      <c r="E204" s="245"/>
      <c r="F204" s="354">
        <f t="shared" si="13"/>
        <v>5000</v>
      </c>
      <c r="G204" s="242">
        <f t="shared" si="13"/>
        <v>5000</v>
      </c>
    </row>
    <row r="205" spans="1:7" ht="26.25">
      <c r="A205" s="244" t="s">
        <v>623</v>
      </c>
      <c r="B205" s="239" t="s">
        <v>74</v>
      </c>
      <c r="C205" s="239" t="s">
        <v>100</v>
      </c>
      <c r="D205" s="239" t="s">
        <v>624</v>
      </c>
      <c r="E205" s="245"/>
      <c r="F205" s="354">
        <f t="shared" si="13"/>
        <v>5000</v>
      </c>
      <c r="G205" s="242">
        <f t="shared" si="13"/>
        <v>5000</v>
      </c>
    </row>
    <row r="206" spans="1:7" ht="26.25">
      <c r="A206" s="244" t="s">
        <v>435</v>
      </c>
      <c r="B206" s="239" t="s">
        <v>74</v>
      </c>
      <c r="C206" s="239" t="s">
        <v>100</v>
      </c>
      <c r="D206" s="239" t="s">
        <v>624</v>
      </c>
      <c r="E206" s="245" t="s">
        <v>261</v>
      </c>
      <c r="F206" s="354">
        <v>5000</v>
      </c>
      <c r="G206" s="242">
        <v>5000</v>
      </c>
    </row>
    <row r="207" spans="1:7" s="234" customFormat="1" ht="14.25">
      <c r="A207" s="236" t="s">
        <v>625</v>
      </c>
      <c r="B207" s="228" t="s">
        <v>94</v>
      </c>
      <c r="C207" s="228"/>
      <c r="D207" s="228"/>
      <c r="E207" s="246"/>
      <c r="F207" s="353">
        <f>F208</f>
        <v>4036921</v>
      </c>
      <c r="G207" s="230">
        <f>G208</f>
        <v>8706220</v>
      </c>
    </row>
    <row r="208" spans="1:7" s="234" customFormat="1" ht="14.25">
      <c r="A208" s="236" t="s">
        <v>626</v>
      </c>
      <c r="B208" s="228" t="s">
        <v>94</v>
      </c>
      <c r="C208" s="228" t="s">
        <v>262</v>
      </c>
      <c r="D208" s="228"/>
      <c r="E208" s="246"/>
      <c r="F208" s="353">
        <f>F209+F220+F225</f>
        <v>4036921</v>
      </c>
      <c r="G208" s="230">
        <f>G209+G220+G225</f>
        <v>8706220</v>
      </c>
    </row>
    <row r="209" spans="1:7" s="234" customFormat="1" ht="41.25" customHeight="1">
      <c r="A209" s="227" t="s">
        <v>627</v>
      </c>
      <c r="B209" s="228" t="s">
        <v>94</v>
      </c>
      <c r="C209" s="228" t="s">
        <v>262</v>
      </c>
      <c r="D209" s="287" t="s">
        <v>628</v>
      </c>
      <c r="E209" s="246"/>
      <c r="F209" s="353">
        <f>F210</f>
        <v>1560000</v>
      </c>
      <c r="G209" s="230">
        <f>G210</f>
        <v>3560000</v>
      </c>
    </row>
    <row r="210" spans="1:7" s="253" customFormat="1" ht="51.75">
      <c r="A210" s="307" t="s">
        <v>629</v>
      </c>
      <c r="B210" s="249" t="s">
        <v>94</v>
      </c>
      <c r="C210" s="249" t="s">
        <v>262</v>
      </c>
      <c r="D210" s="308" t="s">
        <v>630</v>
      </c>
      <c r="E210" s="251"/>
      <c r="F210" s="355">
        <f>F211</f>
        <v>1560000</v>
      </c>
      <c r="G210" s="252">
        <f>G211</f>
        <v>3560000</v>
      </c>
    </row>
    <row r="211" spans="1:7" ht="25.5">
      <c r="A211" s="260" t="s">
        <v>631</v>
      </c>
      <c r="B211" s="239" t="s">
        <v>94</v>
      </c>
      <c r="C211" s="239" t="s">
        <v>262</v>
      </c>
      <c r="D211" s="359" t="s">
        <v>632</v>
      </c>
      <c r="E211" s="245"/>
      <c r="F211" s="354">
        <f>F212+F214+F216+F218</f>
        <v>1560000</v>
      </c>
      <c r="G211" s="242">
        <f>G212+G214+G216+G218</f>
        <v>3560000</v>
      </c>
    </row>
    <row r="212" spans="1:7" ht="39" hidden="1">
      <c r="A212" s="265" t="s">
        <v>633</v>
      </c>
      <c r="B212" s="239" t="s">
        <v>94</v>
      </c>
      <c r="C212" s="239" t="s">
        <v>262</v>
      </c>
      <c r="D212" s="275" t="s">
        <v>634</v>
      </c>
      <c r="E212" s="245"/>
      <c r="F212" s="354">
        <f>F213</f>
        <v>0</v>
      </c>
      <c r="G212" s="242">
        <f>G213</f>
        <v>0</v>
      </c>
    </row>
    <row r="213" spans="1:7" ht="15" hidden="1">
      <c r="A213" s="305" t="s">
        <v>90</v>
      </c>
      <c r="B213" s="239" t="s">
        <v>94</v>
      </c>
      <c r="C213" s="239" t="s">
        <v>262</v>
      </c>
      <c r="D213" s="275" t="s">
        <v>634</v>
      </c>
      <c r="E213" s="245" t="s">
        <v>97</v>
      </c>
      <c r="F213" s="354"/>
      <c r="G213" s="242"/>
    </row>
    <row r="214" spans="1:7" ht="51.75" hidden="1">
      <c r="A214" s="265" t="s">
        <v>635</v>
      </c>
      <c r="B214" s="239" t="s">
        <v>94</v>
      </c>
      <c r="C214" s="239" t="s">
        <v>262</v>
      </c>
      <c r="D214" s="275" t="s">
        <v>636</v>
      </c>
      <c r="E214" s="245"/>
      <c r="F214" s="354">
        <f>F215</f>
        <v>0</v>
      </c>
      <c r="G214" s="242">
        <f>G215</f>
        <v>0</v>
      </c>
    </row>
    <row r="215" spans="1:7" ht="15" hidden="1">
      <c r="A215" s="305" t="s">
        <v>90</v>
      </c>
      <c r="B215" s="239" t="s">
        <v>94</v>
      </c>
      <c r="C215" s="239" t="s">
        <v>262</v>
      </c>
      <c r="D215" s="275" t="s">
        <v>636</v>
      </c>
      <c r="E215" s="245" t="s">
        <v>97</v>
      </c>
      <c r="F215" s="354"/>
      <c r="G215" s="242"/>
    </row>
    <row r="216" spans="1:7" ht="39" hidden="1">
      <c r="A216" s="265" t="s">
        <v>637</v>
      </c>
      <c r="B216" s="239" t="s">
        <v>94</v>
      </c>
      <c r="C216" s="239" t="s">
        <v>262</v>
      </c>
      <c r="D216" s="275" t="s">
        <v>638</v>
      </c>
      <c r="E216" s="245"/>
      <c r="F216" s="354">
        <f>F217</f>
        <v>0</v>
      </c>
      <c r="G216" s="242">
        <f>G217</f>
        <v>0</v>
      </c>
    </row>
    <row r="217" spans="1:7" ht="15" hidden="1">
      <c r="A217" s="305" t="s">
        <v>90</v>
      </c>
      <c r="B217" s="239" t="s">
        <v>94</v>
      </c>
      <c r="C217" s="239" t="s">
        <v>262</v>
      </c>
      <c r="D217" s="275" t="s">
        <v>638</v>
      </c>
      <c r="E217" s="245" t="s">
        <v>97</v>
      </c>
      <c r="F217" s="354"/>
      <c r="G217" s="242"/>
    </row>
    <row r="218" spans="1:7" ht="39">
      <c r="A218" s="265" t="s">
        <v>639</v>
      </c>
      <c r="B218" s="239" t="s">
        <v>94</v>
      </c>
      <c r="C218" s="239" t="s">
        <v>262</v>
      </c>
      <c r="D218" s="275" t="s">
        <v>640</v>
      </c>
      <c r="E218" s="245"/>
      <c r="F218" s="354">
        <f>F219</f>
        <v>1560000</v>
      </c>
      <c r="G218" s="242">
        <f>G219</f>
        <v>3560000</v>
      </c>
    </row>
    <row r="219" spans="1:7" ht="15">
      <c r="A219" s="305" t="s">
        <v>90</v>
      </c>
      <c r="B219" s="239" t="s">
        <v>94</v>
      </c>
      <c r="C219" s="239" t="s">
        <v>262</v>
      </c>
      <c r="D219" s="275" t="s">
        <v>640</v>
      </c>
      <c r="E219" s="245" t="s">
        <v>97</v>
      </c>
      <c r="F219" s="354">
        <v>1560000</v>
      </c>
      <c r="G219" s="242">
        <f>1560000+2000000</f>
        <v>3560000</v>
      </c>
    </row>
    <row r="220" spans="1:7" ht="60.75" customHeight="1">
      <c r="A220" s="309" t="s">
        <v>641</v>
      </c>
      <c r="B220" s="239" t="s">
        <v>94</v>
      </c>
      <c r="C220" s="239" t="s">
        <v>262</v>
      </c>
      <c r="D220" s="275" t="s">
        <v>604</v>
      </c>
      <c r="E220" s="245"/>
      <c r="F220" s="354">
        <f aca="true" t="shared" si="14" ref="F220:G223">F221</f>
        <v>250000</v>
      </c>
      <c r="G220" s="242">
        <f t="shared" si="14"/>
        <v>2569299</v>
      </c>
    </row>
    <row r="221" spans="1:7" s="253" customFormat="1" ht="83.25" customHeight="1">
      <c r="A221" s="360" t="s">
        <v>642</v>
      </c>
      <c r="B221" s="249" t="s">
        <v>94</v>
      </c>
      <c r="C221" s="249" t="s">
        <v>262</v>
      </c>
      <c r="D221" s="290" t="s">
        <v>643</v>
      </c>
      <c r="E221" s="251"/>
      <c r="F221" s="355">
        <f t="shared" si="14"/>
        <v>250000</v>
      </c>
      <c r="G221" s="252">
        <f t="shared" si="14"/>
        <v>2569299</v>
      </c>
    </row>
    <row r="222" spans="1:7" s="234" customFormat="1" ht="44.25" customHeight="1">
      <c r="A222" s="260" t="s">
        <v>644</v>
      </c>
      <c r="B222" s="228" t="s">
        <v>94</v>
      </c>
      <c r="C222" s="228" t="s">
        <v>262</v>
      </c>
      <c r="D222" s="267" t="s">
        <v>645</v>
      </c>
      <c r="E222" s="246"/>
      <c r="F222" s="353">
        <f t="shared" si="14"/>
        <v>250000</v>
      </c>
      <c r="G222" s="230">
        <f t="shared" si="14"/>
        <v>2569299</v>
      </c>
    </row>
    <row r="223" spans="1:7" ht="39">
      <c r="A223" s="243" t="s">
        <v>646</v>
      </c>
      <c r="B223" s="239" t="s">
        <v>94</v>
      </c>
      <c r="C223" s="239" t="s">
        <v>262</v>
      </c>
      <c r="D223" s="269" t="s">
        <v>647</v>
      </c>
      <c r="E223" s="245"/>
      <c r="F223" s="354">
        <f t="shared" si="14"/>
        <v>250000</v>
      </c>
      <c r="G223" s="242">
        <f t="shared" si="14"/>
        <v>2569299</v>
      </c>
    </row>
    <row r="224" spans="1:7" ht="15">
      <c r="A224" s="305" t="s">
        <v>90</v>
      </c>
      <c r="B224" s="239" t="s">
        <v>94</v>
      </c>
      <c r="C224" s="239" t="s">
        <v>262</v>
      </c>
      <c r="D224" s="269" t="s">
        <v>647</v>
      </c>
      <c r="E224" s="245" t="s">
        <v>97</v>
      </c>
      <c r="F224" s="354">
        <f>250000</f>
        <v>250000</v>
      </c>
      <c r="G224" s="242">
        <f>250000+2319299</f>
        <v>2569299</v>
      </c>
    </row>
    <row r="225" spans="1:7" s="234" customFormat="1" ht="45" customHeight="1">
      <c r="A225" s="283" t="s">
        <v>648</v>
      </c>
      <c r="B225" s="228" t="s">
        <v>94</v>
      </c>
      <c r="C225" s="228" t="s">
        <v>262</v>
      </c>
      <c r="D225" s="287" t="s">
        <v>649</v>
      </c>
      <c r="E225" s="246"/>
      <c r="F225" s="353">
        <f>F226</f>
        <v>2226921</v>
      </c>
      <c r="G225" s="230">
        <f>G226</f>
        <v>2576921</v>
      </c>
    </row>
    <row r="226" spans="1:7" s="253" customFormat="1" ht="75.75" customHeight="1">
      <c r="A226" s="311" t="s">
        <v>650</v>
      </c>
      <c r="B226" s="249" t="s">
        <v>94</v>
      </c>
      <c r="C226" s="249" t="s">
        <v>262</v>
      </c>
      <c r="D226" s="290" t="s">
        <v>651</v>
      </c>
      <c r="E226" s="251"/>
      <c r="F226" s="355">
        <f>F234+F227</f>
        <v>2226921</v>
      </c>
      <c r="G226" s="252">
        <f>G234+G227</f>
        <v>2576921</v>
      </c>
    </row>
    <row r="227" spans="1:7" s="253" customFormat="1" ht="30" customHeight="1" hidden="1">
      <c r="A227" s="280" t="s">
        <v>652</v>
      </c>
      <c r="B227" s="228" t="s">
        <v>94</v>
      </c>
      <c r="C227" s="228" t="s">
        <v>262</v>
      </c>
      <c r="D227" s="287" t="s">
        <v>653</v>
      </c>
      <c r="E227" s="251"/>
      <c r="F227" s="355">
        <f>F228+F230+F232</f>
        <v>0</v>
      </c>
      <c r="G227" s="252">
        <f>G228+G230+G232</f>
        <v>0</v>
      </c>
    </row>
    <row r="228" spans="1:7" s="253" customFormat="1" ht="57.75" customHeight="1" hidden="1">
      <c r="A228" s="312" t="s">
        <v>654</v>
      </c>
      <c r="B228" s="239" t="s">
        <v>94</v>
      </c>
      <c r="C228" s="239" t="s">
        <v>262</v>
      </c>
      <c r="D228" s="239" t="s">
        <v>655</v>
      </c>
      <c r="E228" s="251"/>
      <c r="F228" s="355">
        <f>F229</f>
        <v>0</v>
      </c>
      <c r="G228" s="252">
        <f>G229</f>
        <v>0</v>
      </c>
    </row>
    <row r="229" spans="1:7" s="253" customFormat="1" ht="21" customHeight="1" hidden="1">
      <c r="A229" s="313" t="s">
        <v>90</v>
      </c>
      <c r="B229" s="239" t="s">
        <v>94</v>
      </c>
      <c r="C229" s="239" t="s">
        <v>262</v>
      </c>
      <c r="D229" s="239" t="s">
        <v>655</v>
      </c>
      <c r="E229" s="251" t="s">
        <v>97</v>
      </c>
      <c r="F229" s="355"/>
      <c r="G229" s="252"/>
    </row>
    <row r="230" spans="1:7" s="253" customFormat="1" ht="34.5" customHeight="1" hidden="1">
      <c r="A230" s="312" t="s">
        <v>656</v>
      </c>
      <c r="B230" s="239" t="s">
        <v>94</v>
      </c>
      <c r="C230" s="239" t="s">
        <v>262</v>
      </c>
      <c r="D230" s="239" t="s">
        <v>657</v>
      </c>
      <c r="E230" s="251"/>
      <c r="F230" s="355">
        <f>F231</f>
        <v>0</v>
      </c>
      <c r="G230" s="252">
        <f>G231</f>
        <v>0</v>
      </c>
    </row>
    <row r="231" spans="1:7" s="253" customFormat="1" ht="20.25" customHeight="1" hidden="1">
      <c r="A231" s="313" t="s">
        <v>90</v>
      </c>
      <c r="B231" s="239" t="s">
        <v>94</v>
      </c>
      <c r="C231" s="239" t="s">
        <v>262</v>
      </c>
      <c r="D231" s="239" t="s">
        <v>657</v>
      </c>
      <c r="E231" s="251" t="s">
        <v>97</v>
      </c>
      <c r="F231" s="355"/>
      <c r="G231" s="252"/>
    </row>
    <row r="232" spans="1:7" s="253" customFormat="1" ht="36.75" customHeight="1" hidden="1">
      <c r="A232" s="312" t="s">
        <v>658</v>
      </c>
      <c r="B232" s="239" t="s">
        <v>94</v>
      </c>
      <c r="C232" s="239" t="s">
        <v>262</v>
      </c>
      <c r="D232" s="239" t="s">
        <v>659</v>
      </c>
      <c r="E232" s="251"/>
      <c r="F232" s="355">
        <f>F233</f>
        <v>0</v>
      </c>
      <c r="G232" s="252">
        <f>G233</f>
        <v>0</v>
      </c>
    </row>
    <row r="233" spans="1:7" s="253" customFormat="1" ht="24.75" customHeight="1" hidden="1">
      <c r="A233" s="313" t="s">
        <v>90</v>
      </c>
      <c r="B233" s="239" t="s">
        <v>94</v>
      </c>
      <c r="C233" s="239" t="s">
        <v>262</v>
      </c>
      <c r="D233" s="239" t="s">
        <v>659</v>
      </c>
      <c r="E233" s="251" t="s">
        <v>97</v>
      </c>
      <c r="F233" s="355"/>
      <c r="G233" s="252"/>
    </row>
    <row r="234" spans="1:7" s="234" customFormat="1" ht="28.5" customHeight="1">
      <c r="A234" s="314" t="s">
        <v>660</v>
      </c>
      <c r="B234" s="228" t="s">
        <v>94</v>
      </c>
      <c r="C234" s="228" t="s">
        <v>262</v>
      </c>
      <c r="D234" s="287" t="s">
        <v>661</v>
      </c>
      <c r="E234" s="246"/>
      <c r="F234" s="353">
        <f>F239+F237+F235</f>
        <v>2226921</v>
      </c>
      <c r="G234" s="230">
        <f>G239+G237+G235</f>
        <v>2576921</v>
      </c>
    </row>
    <row r="235" spans="1:7" ht="44.25" customHeight="1" hidden="1">
      <c r="A235" s="255" t="s">
        <v>654</v>
      </c>
      <c r="B235" s="239" t="s">
        <v>94</v>
      </c>
      <c r="C235" s="239" t="s">
        <v>262</v>
      </c>
      <c r="D235" s="275" t="s">
        <v>662</v>
      </c>
      <c r="E235" s="245"/>
      <c r="F235" s="354">
        <f>F236</f>
        <v>0</v>
      </c>
      <c r="G235" s="242">
        <f>G236</f>
        <v>0</v>
      </c>
    </row>
    <row r="236" spans="1:7" ht="15" hidden="1">
      <c r="A236" s="313" t="s">
        <v>90</v>
      </c>
      <c r="B236" s="239" t="s">
        <v>94</v>
      </c>
      <c r="C236" s="239" t="s">
        <v>262</v>
      </c>
      <c r="D236" s="275" t="s">
        <v>662</v>
      </c>
      <c r="E236" s="245" t="s">
        <v>97</v>
      </c>
      <c r="F236" s="354"/>
      <c r="G236" s="242"/>
    </row>
    <row r="237" spans="1:7" ht="26.25" hidden="1">
      <c r="A237" s="255" t="s">
        <v>656</v>
      </c>
      <c r="B237" s="239" t="s">
        <v>94</v>
      </c>
      <c r="C237" s="239" t="s">
        <v>262</v>
      </c>
      <c r="D237" s="275" t="s">
        <v>663</v>
      </c>
      <c r="E237" s="245"/>
      <c r="F237" s="354">
        <f>F238</f>
        <v>0</v>
      </c>
      <c r="G237" s="242">
        <f>G238</f>
        <v>0</v>
      </c>
    </row>
    <row r="238" spans="1:7" ht="15" hidden="1">
      <c r="A238" s="305" t="s">
        <v>90</v>
      </c>
      <c r="B238" s="239" t="s">
        <v>94</v>
      </c>
      <c r="C238" s="239" t="s">
        <v>262</v>
      </c>
      <c r="D238" s="275" t="s">
        <v>663</v>
      </c>
      <c r="E238" s="245" t="s">
        <v>97</v>
      </c>
      <c r="F238" s="354"/>
      <c r="G238" s="242"/>
    </row>
    <row r="239" spans="1:7" ht="26.25">
      <c r="A239" s="255" t="s">
        <v>658</v>
      </c>
      <c r="B239" s="239" t="s">
        <v>94</v>
      </c>
      <c r="C239" s="239" t="s">
        <v>262</v>
      </c>
      <c r="D239" s="275" t="s">
        <v>664</v>
      </c>
      <c r="E239" s="245"/>
      <c r="F239" s="354">
        <f>F240</f>
        <v>2226921</v>
      </c>
      <c r="G239" s="242">
        <f>G240</f>
        <v>2576921</v>
      </c>
    </row>
    <row r="240" spans="1:7" ht="15">
      <c r="A240" s="305" t="s">
        <v>90</v>
      </c>
      <c r="B240" s="239" t="s">
        <v>94</v>
      </c>
      <c r="C240" s="239" t="s">
        <v>262</v>
      </c>
      <c r="D240" s="275" t="s">
        <v>664</v>
      </c>
      <c r="E240" s="245" t="s">
        <v>97</v>
      </c>
      <c r="F240" s="354">
        <f>1238490+1289260+49171-350000</f>
        <v>2226921</v>
      </c>
      <c r="G240" s="242">
        <f>1500000+1076921</f>
        <v>2576921</v>
      </c>
    </row>
    <row r="241" spans="1:7" s="234" customFormat="1" ht="13.5" customHeight="1">
      <c r="A241" s="233" t="s">
        <v>253</v>
      </c>
      <c r="B241" s="228" t="s">
        <v>228</v>
      </c>
      <c r="C241" s="228"/>
      <c r="D241" s="287"/>
      <c r="E241" s="289"/>
      <c r="F241" s="353">
        <f>F330+F242+F265+F355+F317</f>
        <v>279144574</v>
      </c>
      <c r="G241" s="230">
        <f>G330+G242+G265+G355+G317</f>
        <v>279144574</v>
      </c>
    </row>
    <row r="242" spans="1:7" s="234" customFormat="1" ht="15" customHeight="1">
      <c r="A242" s="233" t="s">
        <v>101</v>
      </c>
      <c r="B242" s="228" t="s">
        <v>228</v>
      </c>
      <c r="C242" s="228" t="s">
        <v>34</v>
      </c>
      <c r="D242" s="287"/>
      <c r="E242" s="289"/>
      <c r="F242" s="353">
        <f>F243+F261</f>
        <v>66383197</v>
      </c>
      <c r="G242" s="230">
        <f>G243+G261</f>
        <v>66383197</v>
      </c>
    </row>
    <row r="243" spans="1:7" s="234" customFormat="1" ht="30.75" customHeight="1">
      <c r="A243" s="233" t="s">
        <v>337</v>
      </c>
      <c r="B243" s="228" t="s">
        <v>228</v>
      </c>
      <c r="C243" s="228" t="s">
        <v>34</v>
      </c>
      <c r="D243" s="228" t="s">
        <v>665</v>
      </c>
      <c r="E243" s="229"/>
      <c r="F243" s="353">
        <f>F244</f>
        <v>66383197</v>
      </c>
      <c r="G243" s="230">
        <f>G244</f>
        <v>66383197</v>
      </c>
    </row>
    <row r="244" spans="1:7" s="253" customFormat="1" ht="41.25" customHeight="1">
      <c r="A244" s="315" t="s">
        <v>338</v>
      </c>
      <c r="B244" s="249" t="s">
        <v>228</v>
      </c>
      <c r="C244" s="249" t="s">
        <v>34</v>
      </c>
      <c r="D244" s="249" t="s">
        <v>666</v>
      </c>
      <c r="E244" s="257"/>
      <c r="F244" s="355">
        <f>F245</f>
        <v>66383197</v>
      </c>
      <c r="G244" s="252">
        <f>G245</f>
        <v>66383197</v>
      </c>
    </row>
    <row r="245" spans="1:7" s="234" customFormat="1" ht="42" customHeight="1">
      <c r="A245" s="260" t="s">
        <v>667</v>
      </c>
      <c r="B245" s="228" t="s">
        <v>228</v>
      </c>
      <c r="C245" s="228" t="s">
        <v>34</v>
      </c>
      <c r="D245" s="228" t="s">
        <v>668</v>
      </c>
      <c r="E245" s="229"/>
      <c r="F245" s="353">
        <f>F246+F253+F255+F257+F251+F249</f>
        <v>66383197</v>
      </c>
      <c r="G245" s="230">
        <f>G246+G253+G255+G257+G251+G249</f>
        <v>66383197</v>
      </c>
    </row>
    <row r="246" spans="1:7" ht="67.5" customHeight="1">
      <c r="A246" s="255" t="s">
        <v>669</v>
      </c>
      <c r="B246" s="239" t="s">
        <v>228</v>
      </c>
      <c r="C246" s="239" t="s">
        <v>34</v>
      </c>
      <c r="D246" s="239" t="s">
        <v>670</v>
      </c>
      <c r="E246" s="241"/>
      <c r="F246" s="354">
        <f>F247+F248</f>
        <v>35860397</v>
      </c>
      <c r="G246" s="242">
        <f>G247+G248</f>
        <v>35860397</v>
      </c>
    </row>
    <row r="247" spans="1:7" ht="45" customHeight="1">
      <c r="A247" s="316" t="s">
        <v>311</v>
      </c>
      <c r="B247" s="239" t="s">
        <v>228</v>
      </c>
      <c r="C247" s="239" t="s">
        <v>34</v>
      </c>
      <c r="D247" s="239" t="s">
        <v>670</v>
      </c>
      <c r="E247" s="241" t="s">
        <v>75</v>
      </c>
      <c r="F247" s="354">
        <f>27343470+8257724</f>
        <v>35601194</v>
      </c>
      <c r="G247" s="242">
        <f>27343470+8257724</f>
        <v>35601194</v>
      </c>
    </row>
    <row r="248" spans="1:7" ht="24.75" customHeight="1">
      <c r="A248" s="244" t="s">
        <v>435</v>
      </c>
      <c r="B248" s="239" t="s">
        <v>228</v>
      </c>
      <c r="C248" s="239" t="s">
        <v>34</v>
      </c>
      <c r="D248" s="239" t="s">
        <v>670</v>
      </c>
      <c r="E248" s="241" t="s">
        <v>261</v>
      </c>
      <c r="F248" s="354">
        <v>259203</v>
      </c>
      <c r="G248" s="242">
        <v>259203</v>
      </c>
    </row>
    <row r="249" spans="1:7" ht="0.75" customHeight="1" hidden="1">
      <c r="A249" s="255" t="s">
        <v>671</v>
      </c>
      <c r="B249" s="239" t="s">
        <v>228</v>
      </c>
      <c r="C249" s="239" t="s">
        <v>34</v>
      </c>
      <c r="D249" s="239" t="s">
        <v>672</v>
      </c>
      <c r="E249" s="241"/>
      <c r="F249" s="354">
        <f>F250</f>
        <v>0</v>
      </c>
      <c r="G249" s="242">
        <f>G250</f>
        <v>0</v>
      </c>
    </row>
    <row r="250" spans="1:7" ht="26.25" hidden="1">
      <c r="A250" s="244" t="s">
        <v>435</v>
      </c>
      <c r="B250" s="239" t="s">
        <v>228</v>
      </c>
      <c r="C250" s="239" t="s">
        <v>34</v>
      </c>
      <c r="D250" s="239" t="s">
        <v>672</v>
      </c>
      <c r="E250" s="241" t="s">
        <v>261</v>
      </c>
      <c r="F250" s="354"/>
      <c r="G250" s="242"/>
    </row>
    <row r="251" spans="1:7" ht="27" customHeight="1" hidden="1">
      <c r="A251" s="255" t="s">
        <v>673</v>
      </c>
      <c r="B251" s="239" t="s">
        <v>228</v>
      </c>
      <c r="C251" s="239" t="s">
        <v>34</v>
      </c>
      <c r="D251" s="239" t="s">
        <v>674</v>
      </c>
      <c r="E251" s="241"/>
      <c r="F251" s="354">
        <f>F252</f>
        <v>0</v>
      </c>
      <c r="G251" s="242">
        <f>G252</f>
        <v>0</v>
      </c>
    </row>
    <row r="252" spans="1:7" ht="25.5" customHeight="1" hidden="1">
      <c r="A252" s="244" t="s">
        <v>435</v>
      </c>
      <c r="B252" s="239" t="s">
        <v>228</v>
      </c>
      <c r="C252" s="239" t="s">
        <v>34</v>
      </c>
      <c r="D252" s="239" t="s">
        <v>674</v>
      </c>
      <c r="E252" s="241" t="s">
        <v>261</v>
      </c>
      <c r="F252" s="354"/>
      <c r="G252" s="242"/>
    </row>
    <row r="253" spans="1:7" ht="51.75" hidden="1">
      <c r="A253" s="265" t="s">
        <v>675</v>
      </c>
      <c r="B253" s="239" t="s">
        <v>228</v>
      </c>
      <c r="C253" s="239" t="s">
        <v>34</v>
      </c>
      <c r="D253" s="239" t="s">
        <v>676</v>
      </c>
      <c r="E253" s="241"/>
      <c r="F253" s="354">
        <f>F254</f>
        <v>0</v>
      </c>
      <c r="G253" s="242">
        <f>G254</f>
        <v>0</v>
      </c>
    </row>
    <row r="254" spans="1:7" ht="26.25" hidden="1">
      <c r="A254" s="244" t="s">
        <v>435</v>
      </c>
      <c r="B254" s="239" t="s">
        <v>228</v>
      </c>
      <c r="C254" s="239" t="s">
        <v>34</v>
      </c>
      <c r="D254" s="239" t="s">
        <v>676</v>
      </c>
      <c r="E254" s="241" t="s">
        <v>261</v>
      </c>
      <c r="F254" s="354"/>
      <c r="G254" s="242"/>
    </row>
    <row r="255" spans="1:7" ht="44.25" customHeight="1" hidden="1">
      <c r="A255" s="265" t="s">
        <v>677</v>
      </c>
      <c r="B255" s="239" t="s">
        <v>228</v>
      </c>
      <c r="C255" s="239" t="s">
        <v>34</v>
      </c>
      <c r="D255" s="239" t="s">
        <v>678</v>
      </c>
      <c r="E255" s="241"/>
      <c r="F255" s="354">
        <f>F256</f>
        <v>0</v>
      </c>
      <c r="G255" s="242">
        <f>G256</f>
        <v>0</v>
      </c>
    </row>
    <row r="256" spans="1:7" ht="26.25" hidden="1">
      <c r="A256" s="244" t="s">
        <v>435</v>
      </c>
      <c r="B256" s="239" t="s">
        <v>228</v>
      </c>
      <c r="C256" s="239" t="s">
        <v>34</v>
      </c>
      <c r="D256" s="239" t="s">
        <v>678</v>
      </c>
      <c r="E256" s="241" t="s">
        <v>261</v>
      </c>
      <c r="F256" s="354">
        <f>150000-150000</f>
        <v>0</v>
      </c>
      <c r="G256" s="242">
        <f>150000-150000</f>
        <v>0</v>
      </c>
    </row>
    <row r="257" spans="1:7" ht="25.5" customHeight="1">
      <c r="A257" s="247" t="s">
        <v>334</v>
      </c>
      <c r="B257" s="239" t="s">
        <v>228</v>
      </c>
      <c r="C257" s="239" t="s">
        <v>34</v>
      </c>
      <c r="D257" s="239" t="s">
        <v>679</v>
      </c>
      <c r="E257" s="241"/>
      <c r="F257" s="354">
        <f>F258+F259+F260</f>
        <v>30522800</v>
      </c>
      <c r="G257" s="242">
        <f>G258+G259+G260</f>
        <v>30522800</v>
      </c>
    </row>
    <row r="258" spans="1:7" ht="45" customHeight="1">
      <c r="A258" s="244" t="s">
        <v>311</v>
      </c>
      <c r="B258" s="239" t="s">
        <v>228</v>
      </c>
      <c r="C258" s="239" t="s">
        <v>34</v>
      </c>
      <c r="D258" s="239" t="s">
        <v>679</v>
      </c>
      <c r="E258" s="241" t="s">
        <v>75</v>
      </c>
      <c r="F258" s="354">
        <f>11455400+3459500</f>
        <v>14914900</v>
      </c>
      <c r="G258" s="242">
        <f>11455400+3459500</f>
        <v>14914900</v>
      </c>
    </row>
    <row r="259" spans="1:7" ht="28.5" customHeight="1">
      <c r="A259" s="244" t="s">
        <v>435</v>
      </c>
      <c r="B259" s="239" t="s">
        <v>228</v>
      </c>
      <c r="C259" s="239" t="s">
        <v>34</v>
      </c>
      <c r="D259" s="239" t="s">
        <v>679</v>
      </c>
      <c r="E259" s="241" t="s">
        <v>261</v>
      </c>
      <c r="F259" s="354">
        <f>90000+5613200+134300+127800+1100900+6432000+10000</f>
        <v>13508200</v>
      </c>
      <c r="G259" s="242">
        <f>90000+5613200+134300+127800+1100900+6432000+10000</f>
        <v>13508200</v>
      </c>
    </row>
    <row r="260" spans="1:7" ht="14.25" customHeight="1">
      <c r="A260" s="247" t="s">
        <v>76</v>
      </c>
      <c r="B260" s="239" t="s">
        <v>228</v>
      </c>
      <c r="C260" s="239" t="s">
        <v>34</v>
      </c>
      <c r="D260" s="239" t="s">
        <v>679</v>
      </c>
      <c r="E260" s="241" t="s">
        <v>73</v>
      </c>
      <c r="F260" s="354">
        <f>2099700</f>
        <v>2099700</v>
      </c>
      <c r="G260" s="242">
        <f>2099700</f>
        <v>2099700</v>
      </c>
    </row>
    <row r="261" spans="1:7" ht="16.5" customHeight="1" hidden="1">
      <c r="A261" s="233" t="s">
        <v>323</v>
      </c>
      <c r="B261" s="294" t="s">
        <v>228</v>
      </c>
      <c r="C261" s="228" t="s">
        <v>34</v>
      </c>
      <c r="D261" s="267" t="s">
        <v>460</v>
      </c>
      <c r="E261" s="241"/>
      <c r="F261" s="354">
        <f aca="true" t="shared" si="15" ref="F261:G263">F262</f>
        <v>0</v>
      </c>
      <c r="G261" s="242">
        <f t="shared" si="15"/>
        <v>0</v>
      </c>
    </row>
    <row r="262" spans="1:7" ht="16.5" customHeight="1" hidden="1">
      <c r="A262" s="238" t="s">
        <v>324</v>
      </c>
      <c r="B262" s="239" t="s">
        <v>228</v>
      </c>
      <c r="C262" s="239" t="s">
        <v>34</v>
      </c>
      <c r="D262" s="239" t="s">
        <v>465</v>
      </c>
      <c r="E262" s="241"/>
      <c r="F262" s="354">
        <f t="shared" si="15"/>
        <v>0</v>
      </c>
      <c r="G262" s="242">
        <f t="shared" si="15"/>
        <v>0</v>
      </c>
    </row>
    <row r="263" spans="1:7" ht="25.5" customHeight="1" hidden="1">
      <c r="A263" s="247" t="s">
        <v>334</v>
      </c>
      <c r="B263" s="239" t="s">
        <v>228</v>
      </c>
      <c r="C263" s="239" t="s">
        <v>34</v>
      </c>
      <c r="D263" s="239" t="s">
        <v>536</v>
      </c>
      <c r="E263" s="241"/>
      <c r="F263" s="354">
        <f t="shared" si="15"/>
        <v>0</v>
      </c>
      <c r="G263" s="242">
        <f t="shared" si="15"/>
        <v>0</v>
      </c>
    </row>
    <row r="264" spans="1:7" ht="31.5" customHeight="1" hidden="1">
      <c r="A264" s="244" t="s">
        <v>435</v>
      </c>
      <c r="B264" s="239" t="s">
        <v>228</v>
      </c>
      <c r="C264" s="239" t="s">
        <v>34</v>
      </c>
      <c r="D264" s="239" t="s">
        <v>536</v>
      </c>
      <c r="E264" s="241" t="s">
        <v>261</v>
      </c>
      <c r="F264" s="354"/>
      <c r="G264" s="242"/>
    </row>
    <row r="265" spans="1:7" s="234" customFormat="1" ht="18" customHeight="1">
      <c r="A265" s="233" t="s">
        <v>259</v>
      </c>
      <c r="B265" s="228" t="s">
        <v>228</v>
      </c>
      <c r="C265" s="228" t="s">
        <v>262</v>
      </c>
      <c r="D265" s="228"/>
      <c r="E265" s="229"/>
      <c r="F265" s="353">
        <f>F266+F304+F297+F312</f>
        <v>176074685</v>
      </c>
      <c r="G265" s="230">
        <f>G266+G304+G297+G312</f>
        <v>176074685</v>
      </c>
    </row>
    <row r="266" spans="1:7" s="234" customFormat="1" ht="27" customHeight="1">
      <c r="A266" s="233" t="s">
        <v>337</v>
      </c>
      <c r="B266" s="228" t="s">
        <v>228</v>
      </c>
      <c r="C266" s="228" t="s">
        <v>262</v>
      </c>
      <c r="D266" s="228" t="s">
        <v>665</v>
      </c>
      <c r="E266" s="229"/>
      <c r="F266" s="353">
        <f>F267</f>
        <v>175744685</v>
      </c>
      <c r="G266" s="230">
        <f>G267</f>
        <v>175744685</v>
      </c>
    </row>
    <row r="267" spans="1:7" s="253" customFormat="1" ht="48" customHeight="1">
      <c r="A267" s="315" t="s">
        <v>338</v>
      </c>
      <c r="B267" s="249" t="s">
        <v>228</v>
      </c>
      <c r="C267" s="249" t="s">
        <v>262</v>
      </c>
      <c r="D267" s="249" t="s">
        <v>666</v>
      </c>
      <c r="E267" s="257"/>
      <c r="F267" s="355">
        <f>F268+F292</f>
        <v>175744685</v>
      </c>
      <c r="G267" s="252">
        <f>G268+G292</f>
        <v>175744685</v>
      </c>
    </row>
    <row r="268" spans="1:7" s="234" customFormat="1" ht="28.5" customHeight="1">
      <c r="A268" s="260" t="s">
        <v>680</v>
      </c>
      <c r="B268" s="228" t="s">
        <v>228</v>
      </c>
      <c r="C268" s="228" t="s">
        <v>262</v>
      </c>
      <c r="D268" s="228" t="s">
        <v>681</v>
      </c>
      <c r="E268" s="229"/>
      <c r="F268" s="353">
        <f>F269+F277+F279+F281+F283+F285+F287+F290+F272+F274</f>
        <v>175644685</v>
      </c>
      <c r="G268" s="230">
        <f>G269+G277+G279+G281+G283+G285+G287+G290+G272+G274</f>
        <v>175644685</v>
      </c>
    </row>
    <row r="269" spans="1:7" ht="83.25" customHeight="1">
      <c r="A269" s="255" t="s">
        <v>682</v>
      </c>
      <c r="B269" s="239" t="s">
        <v>228</v>
      </c>
      <c r="C269" s="239" t="s">
        <v>262</v>
      </c>
      <c r="D269" s="239" t="s">
        <v>683</v>
      </c>
      <c r="E269" s="241"/>
      <c r="F269" s="354">
        <f>F270+F271</f>
        <v>149773201</v>
      </c>
      <c r="G269" s="242">
        <f>G270+G271</f>
        <v>149773201</v>
      </c>
    </row>
    <row r="270" spans="1:7" ht="43.5" customHeight="1">
      <c r="A270" s="244" t="s">
        <v>311</v>
      </c>
      <c r="B270" s="239" t="s">
        <v>228</v>
      </c>
      <c r="C270" s="239" t="s">
        <v>262</v>
      </c>
      <c r="D270" s="239" t="s">
        <v>683</v>
      </c>
      <c r="E270" s="241" t="s">
        <v>75</v>
      </c>
      <c r="F270" s="354">
        <f>109920480+33195983</f>
        <v>143116463</v>
      </c>
      <c r="G270" s="242">
        <f>109920480+33195983</f>
        <v>143116463</v>
      </c>
    </row>
    <row r="271" spans="1:7" ht="30" customHeight="1">
      <c r="A271" s="244" t="s">
        <v>435</v>
      </c>
      <c r="B271" s="239" t="s">
        <v>228</v>
      </c>
      <c r="C271" s="239" t="s">
        <v>262</v>
      </c>
      <c r="D271" s="239" t="s">
        <v>683</v>
      </c>
      <c r="E271" s="241" t="s">
        <v>261</v>
      </c>
      <c r="F271" s="354">
        <f>716593+4093345+1846800</f>
        <v>6656738</v>
      </c>
      <c r="G271" s="242">
        <f>716593+4093345+1846800</f>
        <v>6656738</v>
      </c>
    </row>
    <row r="272" spans="1:7" ht="26.25" hidden="1">
      <c r="A272" s="265" t="s">
        <v>671</v>
      </c>
      <c r="B272" s="239" t="s">
        <v>228</v>
      </c>
      <c r="C272" s="239" t="s">
        <v>262</v>
      </c>
      <c r="D272" s="239" t="s">
        <v>684</v>
      </c>
      <c r="E272" s="241"/>
      <c r="F272" s="354">
        <f>F273</f>
        <v>0</v>
      </c>
      <c r="G272" s="242">
        <f>G273</f>
        <v>0</v>
      </c>
    </row>
    <row r="273" spans="1:7" ht="26.25" hidden="1">
      <c r="A273" s="244" t="s">
        <v>435</v>
      </c>
      <c r="B273" s="239" t="s">
        <v>228</v>
      </c>
      <c r="C273" s="239" t="s">
        <v>262</v>
      </c>
      <c r="D273" s="239" t="s">
        <v>684</v>
      </c>
      <c r="E273" s="241" t="s">
        <v>261</v>
      </c>
      <c r="F273" s="354"/>
      <c r="G273" s="242"/>
    </row>
    <row r="274" spans="1:7" ht="26.25" hidden="1">
      <c r="A274" s="265" t="s">
        <v>673</v>
      </c>
      <c r="B274" s="239" t="s">
        <v>228</v>
      </c>
      <c r="C274" s="239" t="s">
        <v>262</v>
      </c>
      <c r="D274" s="239" t="s">
        <v>685</v>
      </c>
      <c r="E274" s="241"/>
      <c r="F274" s="354">
        <f>F275</f>
        <v>0</v>
      </c>
      <c r="G274" s="242">
        <f>G275</f>
        <v>0</v>
      </c>
    </row>
    <row r="275" spans="1:7" ht="26.25" hidden="1">
      <c r="A275" s="244" t="s">
        <v>435</v>
      </c>
      <c r="B275" s="239" t="s">
        <v>228</v>
      </c>
      <c r="C275" s="239" t="s">
        <v>262</v>
      </c>
      <c r="D275" s="239" t="s">
        <v>685</v>
      </c>
      <c r="E275" s="241" t="s">
        <v>261</v>
      </c>
      <c r="F275" s="354"/>
      <c r="G275" s="242"/>
    </row>
    <row r="276" spans="1:7" ht="26.25" hidden="1">
      <c r="A276" s="244" t="s">
        <v>435</v>
      </c>
      <c r="B276" s="239" t="s">
        <v>228</v>
      </c>
      <c r="C276" s="239" t="s">
        <v>262</v>
      </c>
      <c r="D276" s="239" t="s">
        <v>686</v>
      </c>
      <c r="E276" s="241" t="s">
        <v>261</v>
      </c>
      <c r="F276" s="354"/>
      <c r="G276" s="242"/>
    </row>
    <row r="277" spans="1:7" ht="15" hidden="1">
      <c r="A277" s="265" t="s">
        <v>687</v>
      </c>
      <c r="B277" s="239" t="s">
        <v>228</v>
      </c>
      <c r="C277" s="239" t="s">
        <v>262</v>
      </c>
      <c r="D277" s="239" t="s">
        <v>688</v>
      </c>
      <c r="E277" s="241"/>
      <c r="F277" s="354">
        <f>F278</f>
        <v>0</v>
      </c>
      <c r="G277" s="242">
        <f>G278</f>
        <v>0</v>
      </c>
    </row>
    <row r="278" spans="1:7" ht="26.25" hidden="1">
      <c r="A278" s="244" t="s">
        <v>435</v>
      </c>
      <c r="B278" s="239" t="s">
        <v>228</v>
      </c>
      <c r="C278" s="239" t="s">
        <v>262</v>
      </c>
      <c r="D278" s="239" t="s">
        <v>688</v>
      </c>
      <c r="E278" s="241" t="s">
        <v>261</v>
      </c>
      <c r="F278" s="354"/>
      <c r="G278" s="242"/>
    </row>
    <row r="279" spans="1:7" ht="15" hidden="1">
      <c r="A279" s="265" t="s">
        <v>689</v>
      </c>
      <c r="B279" s="239" t="s">
        <v>228</v>
      </c>
      <c r="C279" s="239" t="s">
        <v>262</v>
      </c>
      <c r="D279" s="239" t="s">
        <v>690</v>
      </c>
      <c r="E279" s="241"/>
      <c r="F279" s="354">
        <f>F280</f>
        <v>0</v>
      </c>
      <c r="G279" s="242">
        <f>G280</f>
        <v>0</v>
      </c>
    </row>
    <row r="280" spans="1:7" ht="26.25" hidden="1">
      <c r="A280" s="244" t="s">
        <v>435</v>
      </c>
      <c r="B280" s="239" t="s">
        <v>228</v>
      </c>
      <c r="C280" s="239" t="s">
        <v>262</v>
      </c>
      <c r="D280" s="239" t="s">
        <v>690</v>
      </c>
      <c r="E280" s="241" t="s">
        <v>261</v>
      </c>
      <c r="F280" s="354"/>
      <c r="G280" s="242"/>
    </row>
    <row r="281" spans="1:7" ht="51.75" hidden="1">
      <c r="A281" s="265" t="s">
        <v>691</v>
      </c>
      <c r="B281" s="239" t="s">
        <v>228</v>
      </c>
      <c r="C281" s="239" t="s">
        <v>262</v>
      </c>
      <c r="D281" s="239" t="s">
        <v>692</v>
      </c>
      <c r="E281" s="241"/>
      <c r="F281" s="354">
        <f>F282</f>
        <v>0</v>
      </c>
      <c r="G281" s="242">
        <f>G282</f>
        <v>0</v>
      </c>
    </row>
    <row r="282" spans="1:7" ht="26.25" hidden="1">
      <c r="A282" s="244" t="s">
        <v>435</v>
      </c>
      <c r="B282" s="239" t="s">
        <v>228</v>
      </c>
      <c r="C282" s="239" t="s">
        <v>262</v>
      </c>
      <c r="D282" s="239" t="s">
        <v>692</v>
      </c>
      <c r="E282" s="241" t="s">
        <v>261</v>
      </c>
      <c r="F282" s="354"/>
      <c r="G282" s="242"/>
    </row>
    <row r="283" spans="1:7" ht="46.5" customHeight="1">
      <c r="A283" s="265" t="s">
        <v>693</v>
      </c>
      <c r="B283" s="239" t="s">
        <v>228</v>
      </c>
      <c r="C283" s="239" t="s">
        <v>262</v>
      </c>
      <c r="D283" s="239" t="s">
        <v>694</v>
      </c>
      <c r="E283" s="241"/>
      <c r="F283" s="354">
        <f>F284</f>
        <v>500000</v>
      </c>
      <c r="G283" s="242">
        <f>G284</f>
        <v>500000</v>
      </c>
    </row>
    <row r="284" spans="1:7" ht="26.25">
      <c r="A284" s="244" t="s">
        <v>435</v>
      </c>
      <c r="B284" s="239" t="s">
        <v>228</v>
      </c>
      <c r="C284" s="239" t="s">
        <v>262</v>
      </c>
      <c r="D284" s="239" t="s">
        <v>694</v>
      </c>
      <c r="E284" s="241" t="s">
        <v>261</v>
      </c>
      <c r="F284" s="354">
        <v>500000</v>
      </c>
      <c r="G284" s="242">
        <v>500000</v>
      </c>
    </row>
    <row r="285" spans="1:7" ht="19.5" customHeight="1">
      <c r="A285" s="305" t="s">
        <v>340</v>
      </c>
      <c r="B285" s="239" t="s">
        <v>228</v>
      </c>
      <c r="C285" s="239" t="s">
        <v>262</v>
      </c>
      <c r="D285" s="239" t="s">
        <v>695</v>
      </c>
      <c r="E285" s="241"/>
      <c r="F285" s="354">
        <f>F286</f>
        <v>1898506</v>
      </c>
      <c r="G285" s="242">
        <f>G286</f>
        <v>1898506</v>
      </c>
    </row>
    <row r="286" spans="1:7" ht="42" customHeight="1">
      <c r="A286" s="244" t="s">
        <v>311</v>
      </c>
      <c r="B286" s="239" t="s">
        <v>228</v>
      </c>
      <c r="C286" s="239" t="s">
        <v>262</v>
      </c>
      <c r="D286" s="239" t="s">
        <v>695</v>
      </c>
      <c r="E286" s="241" t="s">
        <v>75</v>
      </c>
      <c r="F286" s="354">
        <v>1898506</v>
      </c>
      <c r="G286" s="242">
        <v>1898506</v>
      </c>
    </row>
    <row r="287" spans="1:7" ht="25.5">
      <c r="A287" s="247" t="s">
        <v>334</v>
      </c>
      <c r="B287" s="239" t="s">
        <v>228</v>
      </c>
      <c r="C287" s="239" t="s">
        <v>262</v>
      </c>
      <c r="D287" s="239" t="s">
        <v>696</v>
      </c>
      <c r="E287" s="241"/>
      <c r="F287" s="354">
        <f>F288+F289</f>
        <v>23272978</v>
      </c>
      <c r="G287" s="242">
        <f>G288+G289</f>
        <v>23272978</v>
      </c>
    </row>
    <row r="288" spans="1:7" ht="27" customHeight="1">
      <c r="A288" s="244" t="s">
        <v>435</v>
      </c>
      <c r="B288" s="239" t="s">
        <v>228</v>
      </c>
      <c r="C288" s="239" t="s">
        <v>262</v>
      </c>
      <c r="D288" s="239" t="s">
        <v>696</v>
      </c>
      <c r="E288" s="241" t="s">
        <v>261</v>
      </c>
      <c r="F288" s="354">
        <f>64300+10243900+298200+244100+3997600+6453878+340000</f>
        <v>21641978</v>
      </c>
      <c r="G288" s="242">
        <f>64300+10243900+298200+244100+3997600+6453878+340000</f>
        <v>21641978</v>
      </c>
    </row>
    <row r="289" spans="1:7" ht="21.75" customHeight="1">
      <c r="A289" s="247" t="s">
        <v>76</v>
      </c>
      <c r="B289" s="239" t="s">
        <v>228</v>
      </c>
      <c r="C289" s="239" t="s">
        <v>262</v>
      </c>
      <c r="D289" s="239" t="s">
        <v>696</v>
      </c>
      <c r="E289" s="241" t="s">
        <v>73</v>
      </c>
      <c r="F289" s="354">
        <v>1631000</v>
      </c>
      <c r="G289" s="242">
        <v>1631000</v>
      </c>
    </row>
    <row r="290" spans="1:7" ht="18.75" customHeight="1">
      <c r="A290" s="244" t="s">
        <v>697</v>
      </c>
      <c r="B290" s="239" t="s">
        <v>228</v>
      </c>
      <c r="C290" s="239" t="s">
        <v>262</v>
      </c>
      <c r="D290" s="239" t="s">
        <v>698</v>
      </c>
      <c r="E290" s="241"/>
      <c r="F290" s="354">
        <f>F291</f>
        <v>200000</v>
      </c>
      <c r="G290" s="242">
        <f>G291</f>
        <v>200000</v>
      </c>
    </row>
    <row r="291" spans="1:7" ht="27" customHeight="1">
      <c r="A291" s="244" t="s">
        <v>435</v>
      </c>
      <c r="B291" s="239" t="s">
        <v>228</v>
      </c>
      <c r="C291" s="239" t="s">
        <v>262</v>
      </c>
      <c r="D291" s="239" t="s">
        <v>698</v>
      </c>
      <c r="E291" s="241" t="s">
        <v>261</v>
      </c>
      <c r="F291" s="354">
        <v>200000</v>
      </c>
      <c r="G291" s="242">
        <v>200000</v>
      </c>
    </row>
    <row r="292" spans="1:7" s="234" customFormat="1" ht="29.25" customHeight="1">
      <c r="A292" s="260" t="s">
        <v>699</v>
      </c>
      <c r="B292" s="228" t="s">
        <v>228</v>
      </c>
      <c r="C292" s="228" t="s">
        <v>262</v>
      </c>
      <c r="D292" s="228" t="s">
        <v>700</v>
      </c>
      <c r="E292" s="229"/>
      <c r="F292" s="353">
        <f>F293+F295</f>
        <v>100000</v>
      </c>
      <c r="G292" s="230">
        <f>G293+G295</f>
        <v>100000</v>
      </c>
    </row>
    <row r="293" spans="1:7" ht="27" customHeight="1" hidden="1">
      <c r="A293" s="265" t="s">
        <v>701</v>
      </c>
      <c r="B293" s="239" t="s">
        <v>228</v>
      </c>
      <c r="C293" s="239" t="s">
        <v>262</v>
      </c>
      <c r="D293" s="239" t="s">
        <v>702</v>
      </c>
      <c r="E293" s="241"/>
      <c r="F293" s="354">
        <f>F294</f>
        <v>0</v>
      </c>
      <c r="G293" s="242">
        <f>G294</f>
        <v>0</v>
      </c>
    </row>
    <row r="294" spans="1:7" ht="39" hidden="1">
      <c r="A294" s="244" t="s">
        <v>311</v>
      </c>
      <c r="B294" s="239" t="s">
        <v>228</v>
      </c>
      <c r="C294" s="239" t="s">
        <v>262</v>
      </c>
      <c r="D294" s="239" t="s">
        <v>702</v>
      </c>
      <c r="E294" s="241" t="s">
        <v>75</v>
      </c>
      <c r="F294" s="354"/>
      <c r="G294" s="242"/>
    </row>
    <row r="295" spans="1:7" ht="30" customHeight="1">
      <c r="A295" s="265" t="s">
        <v>703</v>
      </c>
      <c r="B295" s="239" t="s">
        <v>228</v>
      </c>
      <c r="C295" s="239" t="s">
        <v>262</v>
      </c>
      <c r="D295" s="239" t="s">
        <v>704</v>
      </c>
      <c r="E295" s="241"/>
      <c r="F295" s="354">
        <f>F296</f>
        <v>100000</v>
      </c>
      <c r="G295" s="242">
        <f>G296</f>
        <v>100000</v>
      </c>
    </row>
    <row r="296" spans="1:7" ht="46.5" customHeight="1">
      <c r="A296" s="244" t="s">
        <v>311</v>
      </c>
      <c r="B296" s="239" t="s">
        <v>228</v>
      </c>
      <c r="C296" s="239" t="s">
        <v>262</v>
      </c>
      <c r="D296" s="239" t="s">
        <v>704</v>
      </c>
      <c r="E296" s="241" t="s">
        <v>75</v>
      </c>
      <c r="F296" s="354">
        <v>100000</v>
      </c>
      <c r="G296" s="242">
        <v>100000</v>
      </c>
    </row>
    <row r="297" spans="1:7" s="234" customFormat="1" ht="54" customHeight="1" hidden="1">
      <c r="A297" s="260" t="s">
        <v>705</v>
      </c>
      <c r="B297" s="228" t="s">
        <v>228</v>
      </c>
      <c r="C297" s="228" t="s">
        <v>262</v>
      </c>
      <c r="D297" s="287" t="s">
        <v>706</v>
      </c>
      <c r="E297" s="229"/>
      <c r="F297" s="353">
        <f aca="true" t="shared" si="16" ref="F297:G299">F298</f>
        <v>0</v>
      </c>
      <c r="G297" s="230">
        <f t="shared" si="16"/>
        <v>0</v>
      </c>
    </row>
    <row r="298" spans="1:7" s="253" customFormat="1" ht="72.75" customHeight="1" hidden="1">
      <c r="A298" s="282" t="s">
        <v>707</v>
      </c>
      <c r="B298" s="249" t="s">
        <v>228</v>
      </c>
      <c r="C298" s="249" t="s">
        <v>262</v>
      </c>
      <c r="D298" s="290" t="s">
        <v>708</v>
      </c>
      <c r="E298" s="257"/>
      <c r="F298" s="355">
        <f t="shared" si="16"/>
        <v>0</v>
      </c>
      <c r="G298" s="252">
        <f t="shared" si="16"/>
        <v>0</v>
      </c>
    </row>
    <row r="299" spans="1:7" s="234" customFormat="1" ht="42" customHeight="1" hidden="1">
      <c r="A299" s="283" t="s">
        <v>709</v>
      </c>
      <c r="B299" s="228" t="s">
        <v>228</v>
      </c>
      <c r="C299" s="228" t="s">
        <v>262</v>
      </c>
      <c r="D299" s="287" t="s">
        <v>710</v>
      </c>
      <c r="E299" s="229"/>
      <c r="F299" s="353">
        <f t="shared" si="16"/>
        <v>0</v>
      </c>
      <c r="G299" s="230">
        <f t="shared" si="16"/>
        <v>0</v>
      </c>
    </row>
    <row r="300" spans="1:7" ht="25.5" hidden="1">
      <c r="A300" s="247" t="s">
        <v>334</v>
      </c>
      <c r="B300" s="239" t="s">
        <v>228</v>
      </c>
      <c r="C300" s="239" t="s">
        <v>262</v>
      </c>
      <c r="D300" s="275" t="s">
        <v>711</v>
      </c>
      <c r="E300" s="241"/>
      <c r="F300" s="354">
        <f>F301+F302+F303</f>
        <v>0</v>
      </c>
      <c r="G300" s="242">
        <f>G301+G302+G303</f>
        <v>0</v>
      </c>
    </row>
    <row r="301" spans="1:7" ht="45" customHeight="1" hidden="1">
      <c r="A301" s="244" t="s">
        <v>311</v>
      </c>
      <c r="B301" s="239" t="s">
        <v>228</v>
      </c>
      <c r="C301" s="239" t="s">
        <v>262</v>
      </c>
      <c r="D301" s="275" t="s">
        <v>711</v>
      </c>
      <c r="E301" s="241" t="s">
        <v>75</v>
      </c>
      <c r="F301" s="354">
        <f>610000-610000</f>
        <v>0</v>
      </c>
      <c r="G301" s="242">
        <f>610000-610000</f>
        <v>0</v>
      </c>
    </row>
    <row r="302" spans="1:7" ht="26.25" hidden="1">
      <c r="A302" s="244" t="s">
        <v>435</v>
      </c>
      <c r="B302" s="239" t="s">
        <v>228</v>
      </c>
      <c r="C302" s="239" t="s">
        <v>262</v>
      </c>
      <c r="D302" s="275" t="s">
        <v>711</v>
      </c>
      <c r="E302" s="241" t="s">
        <v>261</v>
      </c>
      <c r="F302" s="354"/>
      <c r="G302" s="242"/>
    </row>
    <row r="303" spans="1:7" ht="15.75" customHeight="1" hidden="1">
      <c r="A303" s="247" t="s">
        <v>76</v>
      </c>
      <c r="B303" s="239" t="s">
        <v>228</v>
      </c>
      <c r="C303" s="239" t="s">
        <v>262</v>
      </c>
      <c r="D303" s="275" t="s">
        <v>711</v>
      </c>
      <c r="E303" s="241" t="s">
        <v>73</v>
      </c>
      <c r="F303" s="354"/>
      <c r="G303" s="242"/>
    </row>
    <row r="304" spans="1:7" s="234" customFormat="1" ht="43.5" customHeight="1">
      <c r="A304" s="281" t="s">
        <v>503</v>
      </c>
      <c r="B304" s="228" t="s">
        <v>228</v>
      </c>
      <c r="C304" s="228" t="s">
        <v>262</v>
      </c>
      <c r="D304" s="287" t="s">
        <v>504</v>
      </c>
      <c r="E304" s="229"/>
      <c r="F304" s="353">
        <f>F305</f>
        <v>320000</v>
      </c>
      <c r="G304" s="230">
        <f>G305</f>
        <v>320000</v>
      </c>
    </row>
    <row r="305" spans="1:7" s="253" customFormat="1" ht="69.75" customHeight="1">
      <c r="A305" s="282" t="s">
        <v>505</v>
      </c>
      <c r="B305" s="249" t="s">
        <v>228</v>
      </c>
      <c r="C305" s="249" t="s">
        <v>262</v>
      </c>
      <c r="D305" s="290" t="s">
        <v>506</v>
      </c>
      <c r="E305" s="257"/>
      <c r="F305" s="355">
        <f>F306+F309</f>
        <v>320000</v>
      </c>
      <c r="G305" s="252">
        <f>G306+G309</f>
        <v>320000</v>
      </c>
    </row>
    <row r="306" spans="1:7" s="234" customFormat="1" ht="31.5" customHeight="1" hidden="1">
      <c r="A306" s="306" t="s">
        <v>507</v>
      </c>
      <c r="B306" s="228" t="s">
        <v>228</v>
      </c>
      <c r="C306" s="228" t="s">
        <v>262</v>
      </c>
      <c r="D306" s="287" t="s">
        <v>508</v>
      </c>
      <c r="E306" s="229"/>
      <c r="F306" s="353">
        <f>F307</f>
        <v>0</v>
      </c>
      <c r="G306" s="230">
        <f>G307</f>
        <v>0</v>
      </c>
    </row>
    <row r="307" spans="1:7" ht="35.25" customHeight="1" hidden="1">
      <c r="A307" s="247" t="s">
        <v>509</v>
      </c>
      <c r="B307" s="239" t="s">
        <v>228</v>
      </c>
      <c r="C307" s="239" t="s">
        <v>262</v>
      </c>
      <c r="D307" s="275" t="s">
        <v>510</v>
      </c>
      <c r="E307" s="229"/>
      <c r="F307" s="354">
        <f>F308</f>
        <v>0</v>
      </c>
      <c r="G307" s="242">
        <f>G308</f>
        <v>0</v>
      </c>
    </row>
    <row r="308" spans="1:7" ht="29.25" customHeight="1" hidden="1">
      <c r="A308" s="244" t="s">
        <v>435</v>
      </c>
      <c r="B308" s="239" t="s">
        <v>228</v>
      </c>
      <c r="C308" s="239" t="s">
        <v>262</v>
      </c>
      <c r="D308" s="275" t="s">
        <v>510</v>
      </c>
      <c r="E308" s="241" t="s">
        <v>261</v>
      </c>
      <c r="F308" s="354">
        <f>300-280-20</f>
        <v>0</v>
      </c>
      <c r="G308" s="242">
        <f>300-280-20</f>
        <v>0</v>
      </c>
    </row>
    <row r="309" spans="1:7" s="234" customFormat="1" ht="57.75" customHeight="1">
      <c r="A309" s="306" t="s">
        <v>712</v>
      </c>
      <c r="B309" s="228" t="s">
        <v>228</v>
      </c>
      <c r="C309" s="228" t="s">
        <v>262</v>
      </c>
      <c r="D309" s="287" t="s">
        <v>713</v>
      </c>
      <c r="E309" s="229"/>
      <c r="F309" s="353">
        <f>F310</f>
        <v>320000</v>
      </c>
      <c r="G309" s="230">
        <f>G310</f>
        <v>320000</v>
      </c>
    </row>
    <row r="310" spans="1:7" ht="26.25" customHeight="1">
      <c r="A310" s="247" t="s">
        <v>509</v>
      </c>
      <c r="B310" s="239" t="s">
        <v>228</v>
      </c>
      <c r="C310" s="239" t="s">
        <v>262</v>
      </c>
      <c r="D310" s="275" t="s">
        <v>714</v>
      </c>
      <c r="E310" s="229"/>
      <c r="F310" s="354">
        <f>F311</f>
        <v>320000</v>
      </c>
      <c r="G310" s="242">
        <f>G311</f>
        <v>320000</v>
      </c>
    </row>
    <row r="311" spans="1:7" ht="29.25" customHeight="1">
      <c r="A311" s="244" t="s">
        <v>435</v>
      </c>
      <c r="B311" s="239" t="s">
        <v>228</v>
      </c>
      <c r="C311" s="239" t="s">
        <v>262</v>
      </c>
      <c r="D311" s="275" t="s">
        <v>714</v>
      </c>
      <c r="E311" s="241" t="s">
        <v>261</v>
      </c>
      <c r="F311" s="354">
        <v>320000</v>
      </c>
      <c r="G311" s="242">
        <v>320000</v>
      </c>
    </row>
    <row r="312" spans="1:7" s="234" customFormat="1" ht="44.25" customHeight="1">
      <c r="A312" s="281" t="s">
        <v>715</v>
      </c>
      <c r="B312" s="228" t="s">
        <v>228</v>
      </c>
      <c r="C312" s="228" t="s">
        <v>262</v>
      </c>
      <c r="D312" s="228" t="s">
        <v>716</v>
      </c>
      <c r="E312" s="246"/>
      <c r="F312" s="353">
        <f aca="true" t="shared" si="17" ref="F312:G315">F313</f>
        <v>10000</v>
      </c>
      <c r="G312" s="230">
        <f t="shared" si="17"/>
        <v>10000</v>
      </c>
    </row>
    <row r="313" spans="1:7" ht="51" customHeight="1">
      <c r="A313" s="263" t="s">
        <v>717</v>
      </c>
      <c r="B313" s="239" t="s">
        <v>228</v>
      </c>
      <c r="C313" s="239" t="s">
        <v>262</v>
      </c>
      <c r="D313" s="239" t="s">
        <v>718</v>
      </c>
      <c r="E313" s="245"/>
      <c r="F313" s="354">
        <f t="shared" si="17"/>
        <v>10000</v>
      </c>
      <c r="G313" s="242">
        <f t="shared" si="17"/>
        <v>10000</v>
      </c>
    </row>
    <row r="314" spans="1:7" ht="30" customHeight="1">
      <c r="A314" s="317" t="s">
        <v>719</v>
      </c>
      <c r="B314" s="239" t="s">
        <v>228</v>
      </c>
      <c r="C314" s="239" t="s">
        <v>262</v>
      </c>
      <c r="D314" s="239" t="s">
        <v>720</v>
      </c>
      <c r="E314" s="246"/>
      <c r="F314" s="354">
        <f t="shared" si="17"/>
        <v>10000</v>
      </c>
      <c r="G314" s="242">
        <f t="shared" si="17"/>
        <v>10000</v>
      </c>
    </row>
    <row r="315" spans="1:7" ht="16.5" customHeight="1">
      <c r="A315" s="318" t="s">
        <v>721</v>
      </c>
      <c r="B315" s="239" t="s">
        <v>228</v>
      </c>
      <c r="C315" s="239" t="s">
        <v>262</v>
      </c>
      <c r="D315" s="239" t="s">
        <v>722</v>
      </c>
      <c r="E315" s="245"/>
      <c r="F315" s="354">
        <f t="shared" si="17"/>
        <v>10000</v>
      </c>
      <c r="G315" s="242">
        <f t="shared" si="17"/>
        <v>10000</v>
      </c>
    </row>
    <row r="316" spans="1:7" ht="30" customHeight="1">
      <c r="A316" s="319" t="s">
        <v>435</v>
      </c>
      <c r="B316" s="239" t="s">
        <v>228</v>
      </c>
      <c r="C316" s="239" t="s">
        <v>262</v>
      </c>
      <c r="D316" s="239" t="s">
        <v>722</v>
      </c>
      <c r="E316" s="241" t="s">
        <v>261</v>
      </c>
      <c r="F316" s="354">
        <v>10000</v>
      </c>
      <c r="G316" s="242">
        <v>10000</v>
      </c>
    </row>
    <row r="317" spans="1:7" s="234" customFormat="1" ht="22.5" customHeight="1">
      <c r="A317" s="320" t="s">
        <v>723</v>
      </c>
      <c r="B317" s="228" t="s">
        <v>228</v>
      </c>
      <c r="C317" s="228" t="s">
        <v>315</v>
      </c>
      <c r="D317" s="228"/>
      <c r="E317" s="229"/>
      <c r="F317" s="353">
        <f>F318</f>
        <v>26892700</v>
      </c>
      <c r="G317" s="230">
        <f>G318</f>
        <v>26892700</v>
      </c>
    </row>
    <row r="318" spans="1:7" s="234" customFormat="1" ht="39.75" customHeight="1">
      <c r="A318" s="233" t="s">
        <v>337</v>
      </c>
      <c r="B318" s="228" t="s">
        <v>228</v>
      </c>
      <c r="C318" s="228" t="s">
        <v>315</v>
      </c>
      <c r="D318" s="228" t="s">
        <v>665</v>
      </c>
      <c r="E318" s="229"/>
      <c r="F318" s="353">
        <f>F319</f>
        <v>26892700</v>
      </c>
      <c r="G318" s="230">
        <f>G319</f>
        <v>26892700</v>
      </c>
    </row>
    <row r="319" spans="1:7" ht="60" customHeight="1">
      <c r="A319" s="248" t="s">
        <v>341</v>
      </c>
      <c r="B319" s="239" t="s">
        <v>228</v>
      </c>
      <c r="C319" s="239" t="s">
        <v>315</v>
      </c>
      <c r="D319" s="249" t="s">
        <v>724</v>
      </c>
      <c r="E319" s="241"/>
      <c r="F319" s="354">
        <f>F320+F325</f>
        <v>26892700</v>
      </c>
      <c r="G319" s="242">
        <f>G320+G325</f>
        <v>26892700</v>
      </c>
    </row>
    <row r="320" spans="1:7" s="234" customFormat="1" ht="30.75" customHeight="1">
      <c r="A320" s="260" t="s">
        <v>725</v>
      </c>
      <c r="B320" s="228" t="s">
        <v>228</v>
      </c>
      <c r="C320" s="228" t="s">
        <v>262</v>
      </c>
      <c r="D320" s="228" t="s">
        <v>726</v>
      </c>
      <c r="E320" s="229"/>
      <c r="F320" s="353">
        <f>F321</f>
        <v>11843800</v>
      </c>
      <c r="G320" s="230">
        <f>G321</f>
        <v>11843800</v>
      </c>
    </row>
    <row r="321" spans="1:7" ht="29.25" customHeight="1">
      <c r="A321" s="247" t="s">
        <v>334</v>
      </c>
      <c r="B321" s="239" t="s">
        <v>228</v>
      </c>
      <c r="C321" s="239" t="s">
        <v>315</v>
      </c>
      <c r="D321" s="239" t="s">
        <v>727</v>
      </c>
      <c r="E321" s="241"/>
      <c r="F321" s="354">
        <f>F322+F323+F324</f>
        <v>11843800</v>
      </c>
      <c r="G321" s="242">
        <f>G322+G323+G324</f>
        <v>11843800</v>
      </c>
    </row>
    <row r="322" spans="1:7" ht="41.25" customHeight="1">
      <c r="A322" s="244" t="s">
        <v>311</v>
      </c>
      <c r="B322" s="239" t="s">
        <v>228</v>
      </c>
      <c r="C322" s="239" t="s">
        <v>315</v>
      </c>
      <c r="D322" s="239" t="s">
        <v>727</v>
      </c>
      <c r="E322" s="241" t="s">
        <v>75</v>
      </c>
      <c r="F322" s="354">
        <f>8587800+2593500</f>
        <v>11181300</v>
      </c>
      <c r="G322" s="242">
        <f>8587800+2593500</f>
        <v>11181300</v>
      </c>
    </row>
    <row r="323" spans="1:7" ht="24.75" customHeight="1">
      <c r="A323" s="244" t="s">
        <v>435</v>
      </c>
      <c r="B323" s="239" t="s">
        <v>228</v>
      </c>
      <c r="C323" s="239" t="s">
        <v>315</v>
      </c>
      <c r="D323" s="239" t="s">
        <v>727</v>
      </c>
      <c r="E323" s="241" t="s">
        <v>261</v>
      </c>
      <c r="F323" s="354">
        <f>72500+193700+45200+85200+84600+100000</f>
        <v>581200</v>
      </c>
      <c r="G323" s="242">
        <f>72500+193700+45200+85200+84600+100000</f>
        <v>581200</v>
      </c>
    </row>
    <row r="324" spans="1:7" ht="15.75" customHeight="1">
      <c r="A324" s="247" t="s">
        <v>76</v>
      </c>
      <c r="B324" s="239" t="s">
        <v>228</v>
      </c>
      <c r="C324" s="239" t="s">
        <v>315</v>
      </c>
      <c r="D324" s="239" t="s">
        <v>727</v>
      </c>
      <c r="E324" s="241" t="s">
        <v>73</v>
      </c>
      <c r="F324" s="354">
        <f>81300</f>
        <v>81300</v>
      </c>
      <c r="G324" s="242">
        <f>81300</f>
        <v>81300</v>
      </c>
    </row>
    <row r="325" spans="1:7" s="234" customFormat="1" ht="27" customHeight="1">
      <c r="A325" s="260" t="s">
        <v>728</v>
      </c>
      <c r="B325" s="228" t="s">
        <v>228</v>
      </c>
      <c r="C325" s="228" t="s">
        <v>315</v>
      </c>
      <c r="D325" s="228" t="s">
        <v>729</v>
      </c>
      <c r="E325" s="229"/>
      <c r="F325" s="353">
        <f>F326</f>
        <v>15048900</v>
      </c>
      <c r="G325" s="230">
        <f>G326</f>
        <v>15048900</v>
      </c>
    </row>
    <row r="326" spans="1:7" ht="29.25" customHeight="1">
      <c r="A326" s="247" t="s">
        <v>334</v>
      </c>
      <c r="B326" s="239" t="s">
        <v>228</v>
      </c>
      <c r="C326" s="239" t="s">
        <v>315</v>
      </c>
      <c r="D326" s="239" t="s">
        <v>730</v>
      </c>
      <c r="E326" s="241"/>
      <c r="F326" s="354">
        <f>F327+F328+F329</f>
        <v>15048900</v>
      </c>
      <c r="G326" s="242">
        <f>G327+G328+G329</f>
        <v>15048900</v>
      </c>
    </row>
    <row r="327" spans="1:7" ht="37.5" customHeight="1">
      <c r="A327" s="244" t="s">
        <v>311</v>
      </c>
      <c r="B327" s="239" t="s">
        <v>228</v>
      </c>
      <c r="C327" s="239" t="s">
        <v>315</v>
      </c>
      <c r="D327" s="239" t="s">
        <v>730</v>
      </c>
      <c r="E327" s="241" t="s">
        <v>75</v>
      </c>
      <c r="F327" s="354">
        <f>11113100+3356200</f>
        <v>14469300</v>
      </c>
      <c r="G327" s="242">
        <f>11113100+3356200</f>
        <v>14469300</v>
      </c>
    </row>
    <row r="328" spans="1:7" ht="27" customHeight="1">
      <c r="A328" s="244" t="s">
        <v>435</v>
      </c>
      <c r="B328" s="239" t="s">
        <v>228</v>
      </c>
      <c r="C328" s="239" t="s">
        <v>315</v>
      </c>
      <c r="D328" s="239" t="s">
        <v>730</v>
      </c>
      <c r="E328" s="241" t="s">
        <v>261</v>
      </c>
      <c r="F328" s="354">
        <f>25000+380200+30000+25000+59800</f>
        <v>520000</v>
      </c>
      <c r="G328" s="242">
        <f>25000+380200+30000+25000+59800</f>
        <v>520000</v>
      </c>
    </row>
    <row r="329" spans="1:7" ht="15" customHeight="1">
      <c r="A329" s="247" t="s">
        <v>76</v>
      </c>
      <c r="B329" s="239" t="s">
        <v>228</v>
      </c>
      <c r="C329" s="239" t="s">
        <v>315</v>
      </c>
      <c r="D329" s="239" t="s">
        <v>730</v>
      </c>
      <c r="E329" s="241" t="s">
        <v>73</v>
      </c>
      <c r="F329" s="354">
        <f>59600</f>
        <v>59600</v>
      </c>
      <c r="G329" s="242">
        <f>59600</f>
        <v>59600</v>
      </c>
    </row>
    <row r="330" spans="1:7" s="234" customFormat="1" ht="18" customHeight="1">
      <c r="A330" s="233" t="s">
        <v>731</v>
      </c>
      <c r="B330" s="228" t="s">
        <v>228</v>
      </c>
      <c r="C330" s="228" t="s">
        <v>228</v>
      </c>
      <c r="D330" s="228"/>
      <c r="E330" s="229"/>
      <c r="F330" s="353">
        <f>F331</f>
        <v>2815000</v>
      </c>
      <c r="G330" s="230">
        <f>G331</f>
        <v>2815000</v>
      </c>
    </row>
    <row r="331" spans="1:7" s="234" customFormat="1" ht="54.75" customHeight="1">
      <c r="A331" s="260" t="s">
        <v>705</v>
      </c>
      <c r="B331" s="228" t="s">
        <v>228</v>
      </c>
      <c r="C331" s="228" t="s">
        <v>228</v>
      </c>
      <c r="D331" s="287" t="s">
        <v>706</v>
      </c>
      <c r="E331" s="229"/>
      <c r="F331" s="353">
        <f>F332+F339</f>
        <v>2815000</v>
      </c>
      <c r="G331" s="230">
        <f>G332+G339</f>
        <v>2815000</v>
      </c>
    </row>
    <row r="332" spans="1:7" s="253" customFormat="1" ht="69.75" customHeight="1">
      <c r="A332" s="321" t="s">
        <v>732</v>
      </c>
      <c r="B332" s="249" t="s">
        <v>228</v>
      </c>
      <c r="C332" s="249" t="s">
        <v>228</v>
      </c>
      <c r="D332" s="290" t="s">
        <v>733</v>
      </c>
      <c r="E332" s="291"/>
      <c r="F332" s="355">
        <f>F333+F336</f>
        <v>50000</v>
      </c>
      <c r="G332" s="252">
        <f>G333+G336</f>
        <v>50000</v>
      </c>
    </row>
    <row r="333" spans="1:7" ht="39.75" customHeight="1">
      <c r="A333" s="260" t="s">
        <v>734</v>
      </c>
      <c r="B333" s="239" t="s">
        <v>228</v>
      </c>
      <c r="C333" s="239" t="s">
        <v>228</v>
      </c>
      <c r="D333" s="275" t="s">
        <v>735</v>
      </c>
      <c r="E333" s="293"/>
      <c r="F333" s="354">
        <f>F334</f>
        <v>20000</v>
      </c>
      <c r="G333" s="242">
        <f>G334</f>
        <v>20000</v>
      </c>
    </row>
    <row r="334" spans="1:7" ht="19.5" customHeight="1">
      <c r="A334" s="247" t="s">
        <v>344</v>
      </c>
      <c r="B334" s="239" t="s">
        <v>228</v>
      </c>
      <c r="C334" s="239" t="s">
        <v>228</v>
      </c>
      <c r="D334" s="275" t="s">
        <v>736</v>
      </c>
      <c r="E334" s="293"/>
      <c r="F334" s="354">
        <f>F335</f>
        <v>20000</v>
      </c>
      <c r="G334" s="242">
        <f>G335</f>
        <v>20000</v>
      </c>
    </row>
    <row r="335" spans="1:7" ht="27.75" customHeight="1">
      <c r="A335" s="244" t="s">
        <v>435</v>
      </c>
      <c r="B335" s="239" t="s">
        <v>228</v>
      </c>
      <c r="C335" s="239" t="s">
        <v>228</v>
      </c>
      <c r="D335" s="275" t="s">
        <v>736</v>
      </c>
      <c r="E335" s="293" t="s">
        <v>261</v>
      </c>
      <c r="F335" s="354">
        <f>15000+5000</f>
        <v>20000</v>
      </c>
      <c r="G335" s="242">
        <f>15000+5000</f>
        <v>20000</v>
      </c>
    </row>
    <row r="336" spans="1:7" ht="25.5">
      <c r="A336" s="260" t="s">
        <v>737</v>
      </c>
      <c r="B336" s="239" t="s">
        <v>228</v>
      </c>
      <c r="C336" s="239" t="s">
        <v>228</v>
      </c>
      <c r="D336" s="275" t="s">
        <v>738</v>
      </c>
      <c r="E336" s="293"/>
      <c r="F336" s="354">
        <f>F337</f>
        <v>30000</v>
      </c>
      <c r="G336" s="242">
        <f>G337</f>
        <v>30000</v>
      </c>
    </row>
    <row r="337" spans="1:7" ht="15">
      <c r="A337" s="247" t="s">
        <v>344</v>
      </c>
      <c r="B337" s="239" t="s">
        <v>228</v>
      </c>
      <c r="C337" s="239" t="s">
        <v>228</v>
      </c>
      <c r="D337" s="275" t="s">
        <v>739</v>
      </c>
      <c r="E337" s="293"/>
      <c r="F337" s="354">
        <f>F338</f>
        <v>30000</v>
      </c>
      <c r="G337" s="242">
        <f>G338</f>
        <v>30000</v>
      </c>
    </row>
    <row r="338" spans="1:7" ht="26.25">
      <c r="A338" s="244" t="s">
        <v>435</v>
      </c>
      <c r="B338" s="239" t="s">
        <v>228</v>
      </c>
      <c r="C338" s="239" t="s">
        <v>228</v>
      </c>
      <c r="D338" s="275" t="s">
        <v>739</v>
      </c>
      <c r="E338" s="293" t="s">
        <v>261</v>
      </c>
      <c r="F338" s="354">
        <v>30000</v>
      </c>
      <c r="G338" s="242">
        <v>30000</v>
      </c>
    </row>
    <row r="339" spans="1:7" s="253" customFormat="1" ht="60.75" customHeight="1">
      <c r="A339" s="282" t="s">
        <v>740</v>
      </c>
      <c r="B339" s="249" t="s">
        <v>228</v>
      </c>
      <c r="C339" s="249" t="s">
        <v>228</v>
      </c>
      <c r="D339" s="290" t="s">
        <v>741</v>
      </c>
      <c r="E339" s="291"/>
      <c r="F339" s="355">
        <f>F340+F350+F347</f>
        <v>2765000</v>
      </c>
      <c r="G339" s="252">
        <f>G340+G350+G347</f>
        <v>2765000</v>
      </c>
    </row>
    <row r="340" spans="1:7" s="234" customFormat="1" ht="29.25" customHeight="1">
      <c r="A340" s="260" t="s">
        <v>742</v>
      </c>
      <c r="B340" s="228" t="s">
        <v>228</v>
      </c>
      <c r="C340" s="228" t="s">
        <v>228</v>
      </c>
      <c r="D340" s="287" t="s">
        <v>743</v>
      </c>
      <c r="E340" s="289"/>
      <c r="F340" s="353">
        <f>F341+F344</f>
        <v>1043300</v>
      </c>
      <c r="G340" s="230">
        <f>G341+G344</f>
        <v>1043300</v>
      </c>
    </row>
    <row r="341" spans="1:7" ht="15" hidden="1">
      <c r="A341" s="238" t="s">
        <v>744</v>
      </c>
      <c r="B341" s="239" t="s">
        <v>228</v>
      </c>
      <c r="C341" s="239" t="s">
        <v>228</v>
      </c>
      <c r="D341" s="275" t="s">
        <v>745</v>
      </c>
      <c r="E341" s="241"/>
      <c r="F341" s="354">
        <f>F342+F343</f>
        <v>0</v>
      </c>
      <c r="G341" s="242">
        <f>G342+G343</f>
        <v>0</v>
      </c>
    </row>
    <row r="342" spans="1:7" ht="26.25" hidden="1">
      <c r="A342" s="244" t="s">
        <v>435</v>
      </c>
      <c r="B342" s="239" t="s">
        <v>228</v>
      </c>
      <c r="C342" s="239" t="s">
        <v>228</v>
      </c>
      <c r="D342" s="275" t="s">
        <v>745</v>
      </c>
      <c r="E342" s="293" t="s">
        <v>261</v>
      </c>
      <c r="F342" s="354"/>
      <c r="G342" s="242"/>
    </row>
    <row r="343" spans="1:7" ht="15" hidden="1">
      <c r="A343" s="238" t="s">
        <v>103</v>
      </c>
      <c r="B343" s="239" t="s">
        <v>228</v>
      </c>
      <c r="C343" s="239" t="s">
        <v>228</v>
      </c>
      <c r="D343" s="275" t="s">
        <v>745</v>
      </c>
      <c r="E343" s="293" t="s">
        <v>104</v>
      </c>
      <c r="F343" s="354"/>
      <c r="G343" s="242"/>
    </row>
    <row r="344" spans="1:7" ht="18" customHeight="1">
      <c r="A344" s="265" t="s">
        <v>746</v>
      </c>
      <c r="B344" s="239" t="s">
        <v>228</v>
      </c>
      <c r="C344" s="239" t="s">
        <v>228</v>
      </c>
      <c r="D344" s="275" t="s">
        <v>747</v>
      </c>
      <c r="E344" s="241"/>
      <c r="F344" s="354">
        <f>F346+F345</f>
        <v>1043300</v>
      </c>
      <c r="G344" s="242">
        <f>G346+G345</f>
        <v>1043300</v>
      </c>
    </row>
    <row r="345" spans="1:7" ht="26.25">
      <c r="A345" s="244" t="s">
        <v>435</v>
      </c>
      <c r="B345" s="239" t="s">
        <v>228</v>
      </c>
      <c r="C345" s="239" t="s">
        <v>228</v>
      </c>
      <c r="D345" s="275" t="s">
        <v>747</v>
      </c>
      <c r="E345" s="241" t="s">
        <v>261</v>
      </c>
      <c r="F345" s="354">
        <v>396500</v>
      </c>
      <c r="G345" s="242">
        <v>396500</v>
      </c>
    </row>
    <row r="346" spans="1:7" ht="21" customHeight="1">
      <c r="A346" s="238" t="s">
        <v>103</v>
      </c>
      <c r="B346" s="239" t="s">
        <v>228</v>
      </c>
      <c r="C346" s="239" t="s">
        <v>228</v>
      </c>
      <c r="D346" s="275" t="s">
        <v>747</v>
      </c>
      <c r="E346" s="293" t="s">
        <v>104</v>
      </c>
      <c r="F346" s="354">
        <v>646800</v>
      </c>
      <c r="G346" s="242">
        <v>646800</v>
      </c>
    </row>
    <row r="347" spans="1:7" ht="27" customHeight="1">
      <c r="A347" s="260" t="s">
        <v>748</v>
      </c>
      <c r="B347" s="239" t="s">
        <v>228</v>
      </c>
      <c r="C347" s="239" t="s">
        <v>228</v>
      </c>
      <c r="D347" s="275" t="s">
        <v>749</v>
      </c>
      <c r="E347" s="293"/>
      <c r="F347" s="354">
        <f>F348</f>
        <v>30000</v>
      </c>
      <c r="G347" s="242">
        <f>G348</f>
        <v>30000</v>
      </c>
    </row>
    <row r="348" spans="1:7" ht="17.25" customHeight="1">
      <c r="A348" s="319" t="s">
        <v>750</v>
      </c>
      <c r="B348" s="239" t="s">
        <v>228</v>
      </c>
      <c r="C348" s="239" t="s">
        <v>228</v>
      </c>
      <c r="D348" s="275" t="s">
        <v>751</v>
      </c>
      <c r="E348" s="293"/>
      <c r="F348" s="354">
        <f>F349</f>
        <v>30000</v>
      </c>
      <c r="G348" s="242">
        <f>G349</f>
        <v>30000</v>
      </c>
    </row>
    <row r="349" spans="1:7" ht="26.25" customHeight="1">
      <c r="A349" s="319" t="s">
        <v>435</v>
      </c>
      <c r="B349" s="239" t="s">
        <v>228</v>
      </c>
      <c r="C349" s="239" t="s">
        <v>228</v>
      </c>
      <c r="D349" s="275" t="s">
        <v>751</v>
      </c>
      <c r="E349" s="293" t="s">
        <v>261</v>
      </c>
      <c r="F349" s="354">
        <v>30000</v>
      </c>
      <c r="G349" s="242">
        <v>30000</v>
      </c>
    </row>
    <row r="350" spans="1:7" s="234" customFormat="1" ht="43.5" customHeight="1">
      <c r="A350" s="260" t="s">
        <v>752</v>
      </c>
      <c r="B350" s="228" t="s">
        <v>228</v>
      </c>
      <c r="C350" s="228" t="s">
        <v>228</v>
      </c>
      <c r="D350" s="287" t="s">
        <v>753</v>
      </c>
      <c r="E350" s="289"/>
      <c r="F350" s="353">
        <f>F351</f>
        <v>1691700</v>
      </c>
      <c r="G350" s="230">
        <f>G351</f>
        <v>1691700</v>
      </c>
    </row>
    <row r="351" spans="1:7" ht="24.75" customHeight="1">
      <c r="A351" s="243" t="s">
        <v>334</v>
      </c>
      <c r="B351" s="239" t="s">
        <v>228</v>
      </c>
      <c r="C351" s="239" t="s">
        <v>228</v>
      </c>
      <c r="D351" s="275" t="s">
        <v>754</v>
      </c>
      <c r="E351" s="293"/>
      <c r="F351" s="354">
        <f>F352+F353+F354</f>
        <v>1691700</v>
      </c>
      <c r="G351" s="242">
        <f>G352+G353+G354</f>
        <v>1691700</v>
      </c>
    </row>
    <row r="352" spans="1:7" ht="27.75" customHeight="1">
      <c r="A352" s="238" t="s">
        <v>102</v>
      </c>
      <c r="B352" s="239" t="s">
        <v>228</v>
      </c>
      <c r="C352" s="239" t="s">
        <v>228</v>
      </c>
      <c r="D352" s="275" t="s">
        <v>754</v>
      </c>
      <c r="E352" s="241" t="s">
        <v>75</v>
      </c>
      <c r="F352" s="354">
        <f>284900+86000</f>
        <v>370900</v>
      </c>
      <c r="G352" s="242">
        <f>284900+86000</f>
        <v>370900</v>
      </c>
    </row>
    <row r="353" spans="1:7" ht="29.25" customHeight="1">
      <c r="A353" s="244" t="s">
        <v>435</v>
      </c>
      <c r="B353" s="239" t="s">
        <v>228</v>
      </c>
      <c r="C353" s="239" t="s">
        <v>228</v>
      </c>
      <c r="D353" s="275" t="s">
        <v>754</v>
      </c>
      <c r="E353" s="293" t="s">
        <v>261</v>
      </c>
      <c r="F353" s="354">
        <f>78300+3400+1239000</f>
        <v>1320700</v>
      </c>
      <c r="G353" s="242">
        <f>78300+3400+1239000</f>
        <v>1320700</v>
      </c>
    </row>
    <row r="354" spans="1:7" ht="15">
      <c r="A354" s="247" t="s">
        <v>76</v>
      </c>
      <c r="B354" s="239" t="s">
        <v>228</v>
      </c>
      <c r="C354" s="239" t="s">
        <v>228</v>
      </c>
      <c r="D354" s="275" t="s">
        <v>754</v>
      </c>
      <c r="E354" s="293" t="s">
        <v>73</v>
      </c>
      <c r="F354" s="354">
        <v>100</v>
      </c>
      <c r="G354" s="242">
        <v>100</v>
      </c>
    </row>
    <row r="355" spans="1:7" s="234" customFormat="1" ht="14.25">
      <c r="A355" s="233" t="s">
        <v>105</v>
      </c>
      <c r="B355" s="228" t="s">
        <v>228</v>
      </c>
      <c r="C355" s="228" t="s">
        <v>106</v>
      </c>
      <c r="D355" s="228"/>
      <c r="E355" s="229"/>
      <c r="F355" s="353">
        <f>F356</f>
        <v>6978992</v>
      </c>
      <c r="G355" s="230">
        <f>G356</f>
        <v>6978992</v>
      </c>
    </row>
    <row r="356" spans="1:7" s="234" customFormat="1" ht="34.5" customHeight="1">
      <c r="A356" s="233" t="s">
        <v>337</v>
      </c>
      <c r="B356" s="228" t="s">
        <v>228</v>
      </c>
      <c r="C356" s="228" t="s">
        <v>106</v>
      </c>
      <c r="D356" s="228" t="s">
        <v>665</v>
      </c>
      <c r="E356" s="229"/>
      <c r="F356" s="353">
        <f>F357</f>
        <v>6978992</v>
      </c>
      <c r="G356" s="230">
        <f>G357</f>
        <v>6978992</v>
      </c>
    </row>
    <row r="357" spans="1:7" s="253" customFormat="1" ht="57.75" customHeight="1">
      <c r="A357" s="322" t="s">
        <v>755</v>
      </c>
      <c r="B357" s="249" t="s">
        <v>228</v>
      </c>
      <c r="C357" s="249" t="s">
        <v>106</v>
      </c>
      <c r="D357" s="249" t="s">
        <v>756</v>
      </c>
      <c r="E357" s="257"/>
      <c r="F357" s="355">
        <f>F358+F363</f>
        <v>6978992</v>
      </c>
      <c r="G357" s="252">
        <f>G358+G363</f>
        <v>6978992</v>
      </c>
    </row>
    <row r="358" spans="1:7" s="234" customFormat="1" ht="34.5" customHeight="1">
      <c r="A358" s="260" t="s">
        <v>757</v>
      </c>
      <c r="B358" s="228" t="s">
        <v>228</v>
      </c>
      <c r="C358" s="228" t="s">
        <v>106</v>
      </c>
      <c r="D358" s="228" t="s">
        <v>758</v>
      </c>
      <c r="E358" s="229"/>
      <c r="F358" s="353">
        <f>F359</f>
        <v>6822800</v>
      </c>
      <c r="G358" s="230">
        <f>G359</f>
        <v>6822800</v>
      </c>
    </row>
    <row r="359" spans="1:7" ht="28.5" customHeight="1">
      <c r="A359" s="247" t="s">
        <v>334</v>
      </c>
      <c r="B359" s="239" t="s">
        <v>228</v>
      </c>
      <c r="C359" s="239" t="s">
        <v>106</v>
      </c>
      <c r="D359" s="239" t="s">
        <v>759</v>
      </c>
      <c r="E359" s="241"/>
      <c r="F359" s="354">
        <f>F360+F361+F362</f>
        <v>6822800</v>
      </c>
      <c r="G359" s="242">
        <f>G360+G361+G362</f>
        <v>6822800</v>
      </c>
    </row>
    <row r="360" spans="1:7" ht="42.75" customHeight="1">
      <c r="A360" s="244" t="s">
        <v>311</v>
      </c>
      <c r="B360" s="239" t="s">
        <v>228</v>
      </c>
      <c r="C360" s="239" t="s">
        <v>106</v>
      </c>
      <c r="D360" s="239" t="s">
        <v>759</v>
      </c>
      <c r="E360" s="241" t="s">
        <v>75</v>
      </c>
      <c r="F360" s="354">
        <f>4682300+1414100</f>
        <v>6096400</v>
      </c>
      <c r="G360" s="242">
        <f>4682300+1414100</f>
        <v>6096400</v>
      </c>
    </row>
    <row r="361" spans="1:7" ht="26.25">
      <c r="A361" s="244" t="s">
        <v>435</v>
      </c>
      <c r="B361" s="239" t="s">
        <v>228</v>
      </c>
      <c r="C361" s="239" t="s">
        <v>106</v>
      </c>
      <c r="D361" s="239" t="s">
        <v>759</v>
      </c>
      <c r="E361" s="241" t="s">
        <v>261</v>
      </c>
      <c r="F361" s="354">
        <f>102900+128200+117300+260900+100000</f>
        <v>709300</v>
      </c>
      <c r="G361" s="242">
        <f>102900+128200+117300+260900+100000</f>
        <v>709300</v>
      </c>
    </row>
    <row r="362" spans="1:7" ht="15.75" customHeight="1">
      <c r="A362" s="247" t="s">
        <v>76</v>
      </c>
      <c r="B362" s="239" t="s">
        <v>228</v>
      </c>
      <c r="C362" s="239" t="s">
        <v>106</v>
      </c>
      <c r="D362" s="239" t="s">
        <v>759</v>
      </c>
      <c r="E362" s="241" t="s">
        <v>73</v>
      </c>
      <c r="F362" s="354">
        <v>17100</v>
      </c>
      <c r="G362" s="242">
        <v>17100</v>
      </c>
    </row>
    <row r="363" spans="1:7" s="234" customFormat="1" ht="28.5" customHeight="1">
      <c r="A363" s="260" t="s">
        <v>760</v>
      </c>
      <c r="B363" s="228" t="s">
        <v>228</v>
      </c>
      <c r="C363" s="228" t="s">
        <v>106</v>
      </c>
      <c r="D363" s="228" t="s">
        <v>761</v>
      </c>
      <c r="E363" s="229"/>
      <c r="F363" s="353">
        <f>F364+F366</f>
        <v>156192</v>
      </c>
      <c r="G363" s="230">
        <f>G364+G366</f>
        <v>156192</v>
      </c>
    </row>
    <row r="364" spans="1:7" ht="34.5" customHeight="1">
      <c r="A364" s="243" t="s">
        <v>345</v>
      </c>
      <c r="B364" s="239" t="s">
        <v>228</v>
      </c>
      <c r="C364" s="239" t="s">
        <v>106</v>
      </c>
      <c r="D364" s="239" t="s">
        <v>762</v>
      </c>
      <c r="E364" s="241"/>
      <c r="F364" s="354">
        <f>F365</f>
        <v>116192</v>
      </c>
      <c r="G364" s="242">
        <f>G365</f>
        <v>116192</v>
      </c>
    </row>
    <row r="365" spans="1:7" ht="45.75" customHeight="1">
      <c r="A365" s="244" t="s">
        <v>311</v>
      </c>
      <c r="B365" s="239" t="s">
        <v>228</v>
      </c>
      <c r="C365" s="239" t="s">
        <v>106</v>
      </c>
      <c r="D365" s="239" t="s">
        <v>762</v>
      </c>
      <c r="E365" s="241" t="s">
        <v>75</v>
      </c>
      <c r="F365" s="354">
        <f>89241+26951</f>
        <v>116192</v>
      </c>
      <c r="G365" s="242">
        <f>89241+26951</f>
        <v>116192</v>
      </c>
    </row>
    <row r="366" spans="1:7" ht="19.5" customHeight="1">
      <c r="A366" s="244" t="s">
        <v>697</v>
      </c>
      <c r="B366" s="239" t="s">
        <v>228</v>
      </c>
      <c r="C366" s="239" t="s">
        <v>106</v>
      </c>
      <c r="D366" s="239" t="s">
        <v>763</v>
      </c>
      <c r="E366" s="241"/>
      <c r="F366" s="354">
        <f>F367</f>
        <v>40000</v>
      </c>
      <c r="G366" s="242">
        <f>G367</f>
        <v>40000</v>
      </c>
    </row>
    <row r="367" spans="1:7" ht="27" customHeight="1">
      <c r="A367" s="244" t="s">
        <v>435</v>
      </c>
      <c r="B367" s="239" t="s">
        <v>228</v>
      </c>
      <c r="C367" s="239" t="s">
        <v>106</v>
      </c>
      <c r="D367" s="239" t="s">
        <v>763</v>
      </c>
      <c r="E367" s="241" t="s">
        <v>261</v>
      </c>
      <c r="F367" s="354">
        <v>40000</v>
      </c>
      <c r="G367" s="242">
        <v>40000</v>
      </c>
    </row>
    <row r="368" spans="1:7" s="234" customFormat="1" ht="21" customHeight="1">
      <c r="A368" s="233" t="s">
        <v>107</v>
      </c>
      <c r="B368" s="228" t="s">
        <v>72</v>
      </c>
      <c r="C368" s="228"/>
      <c r="D368" s="228"/>
      <c r="E368" s="289"/>
      <c r="F368" s="353">
        <f>F369+F396</f>
        <v>21520710</v>
      </c>
      <c r="G368" s="230">
        <f>G369+G396</f>
        <v>21520710</v>
      </c>
    </row>
    <row r="369" spans="1:7" s="234" customFormat="1" ht="21" customHeight="1">
      <c r="A369" s="233" t="s">
        <v>764</v>
      </c>
      <c r="B369" s="228" t="s">
        <v>72</v>
      </c>
      <c r="C369" s="228" t="s">
        <v>34</v>
      </c>
      <c r="D369" s="287"/>
      <c r="E369" s="289"/>
      <c r="F369" s="353">
        <f>F370</f>
        <v>20373334</v>
      </c>
      <c r="G369" s="230">
        <f>G370</f>
        <v>20373334</v>
      </c>
    </row>
    <row r="370" spans="1:7" s="234" customFormat="1" ht="28.5" customHeight="1">
      <c r="A370" s="233" t="s">
        <v>342</v>
      </c>
      <c r="B370" s="228" t="s">
        <v>72</v>
      </c>
      <c r="C370" s="228" t="s">
        <v>34</v>
      </c>
      <c r="D370" s="228" t="s">
        <v>765</v>
      </c>
      <c r="E370" s="289"/>
      <c r="F370" s="353">
        <f>F371+F385</f>
        <v>20373334</v>
      </c>
      <c r="G370" s="230">
        <f>G371+G385</f>
        <v>20373334</v>
      </c>
    </row>
    <row r="371" spans="1:7" s="253" customFormat="1" ht="42.75" customHeight="1">
      <c r="A371" s="261" t="s">
        <v>343</v>
      </c>
      <c r="B371" s="249" t="s">
        <v>108</v>
      </c>
      <c r="C371" s="249" t="s">
        <v>34</v>
      </c>
      <c r="D371" s="249" t="s">
        <v>766</v>
      </c>
      <c r="E371" s="257"/>
      <c r="F371" s="355">
        <f>F372</f>
        <v>12035834</v>
      </c>
      <c r="G371" s="252">
        <f>G372</f>
        <v>12035834</v>
      </c>
    </row>
    <row r="372" spans="1:7" s="234" customFormat="1" ht="45.75" customHeight="1">
      <c r="A372" s="258" t="s">
        <v>767</v>
      </c>
      <c r="B372" s="228" t="s">
        <v>108</v>
      </c>
      <c r="C372" s="228" t="s">
        <v>34</v>
      </c>
      <c r="D372" s="228" t="s">
        <v>768</v>
      </c>
      <c r="E372" s="229"/>
      <c r="F372" s="353">
        <f>F373+F377+F383+F381+F375</f>
        <v>12035834</v>
      </c>
      <c r="G372" s="230">
        <f>G373+G377+G383+G381+G375</f>
        <v>12035834</v>
      </c>
    </row>
    <row r="373" spans="1:7" ht="0.75" customHeight="1" hidden="1">
      <c r="A373" s="247" t="s">
        <v>769</v>
      </c>
      <c r="B373" s="239" t="s">
        <v>108</v>
      </c>
      <c r="C373" s="239" t="s">
        <v>34</v>
      </c>
      <c r="D373" s="239" t="s">
        <v>770</v>
      </c>
      <c r="E373" s="241"/>
      <c r="F373" s="354">
        <f>F374</f>
        <v>0</v>
      </c>
      <c r="G373" s="242">
        <f>G374</f>
        <v>0</v>
      </c>
    </row>
    <row r="374" spans="1:7" ht="26.25" hidden="1">
      <c r="A374" s="244" t="s">
        <v>435</v>
      </c>
      <c r="B374" s="239" t="s">
        <v>108</v>
      </c>
      <c r="C374" s="239" t="s">
        <v>34</v>
      </c>
      <c r="D374" s="239" t="s">
        <v>770</v>
      </c>
      <c r="E374" s="241" t="s">
        <v>261</v>
      </c>
      <c r="F374" s="354"/>
      <c r="G374" s="242"/>
    </row>
    <row r="375" spans="1:7" ht="24" customHeight="1" hidden="1">
      <c r="A375" s="265" t="s">
        <v>771</v>
      </c>
      <c r="B375" s="239" t="s">
        <v>108</v>
      </c>
      <c r="C375" s="239" t="s">
        <v>34</v>
      </c>
      <c r="D375" s="239" t="s">
        <v>772</v>
      </c>
      <c r="E375" s="241"/>
      <c r="F375" s="354">
        <f>F376</f>
        <v>0</v>
      </c>
      <c r="G375" s="242">
        <f>G376</f>
        <v>0</v>
      </c>
    </row>
    <row r="376" spans="1:7" ht="26.25" hidden="1">
      <c r="A376" s="244" t="s">
        <v>435</v>
      </c>
      <c r="B376" s="239" t="s">
        <v>108</v>
      </c>
      <c r="C376" s="239" t="s">
        <v>34</v>
      </c>
      <c r="D376" s="239" t="s">
        <v>772</v>
      </c>
      <c r="E376" s="241" t="s">
        <v>261</v>
      </c>
      <c r="F376" s="354"/>
      <c r="G376" s="242"/>
    </row>
    <row r="377" spans="1:7" ht="26.25">
      <c r="A377" s="238" t="s">
        <v>334</v>
      </c>
      <c r="B377" s="239" t="s">
        <v>108</v>
      </c>
      <c r="C377" s="239" t="s">
        <v>34</v>
      </c>
      <c r="D377" s="239" t="s">
        <v>773</v>
      </c>
      <c r="E377" s="241"/>
      <c r="F377" s="354">
        <f>F378+F379+F380</f>
        <v>11985834</v>
      </c>
      <c r="G377" s="242">
        <f>G378+G379+G380</f>
        <v>11985834</v>
      </c>
    </row>
    <row r="378" spans="1:7" ht="42.75" customHeight="1">
      <c r="A378" s="244" t="s">
        <v>311</v>
      </c>
      <c r="B378" s="239" t="s">
        <v>108</v>
      </c>
      <c r="C378" s="239" t="s">
        <v>34</v>
      </c>
      <c r="D378" s="239" t="s">
        <v>773</v>
      </c>
      <c r="E378" s="241" t="s">
        <v>75</v>
      </c>
      <c r="F378" s="354">
        <f>6679000+2017000</f>
        <v>8696000</v>
      </c>
      <c r="G378" s="242">
        <f>6679000+2017000</f>
        <v>8696000</v>
      </c>
    </row>
    <row r="379" spans="1:7" ht="26.25" customHeight="1">
      <c r="A379" s="244" t="s">
        <v>435</v>
      </c>
      <c r="B379" s="239" t="s">
        <v>108</v>
      </c>
      <c r="C379" s="239" t="s">
        <v>34</v>
      </c>
      <c r="D379" s="239" t="s">
        <v>773</v>
      </c>
      <c r="E379" s="241" t="s">
        <v>261</v>
      </c>
      <c r="F379" s="354">
        <f>6000+10000+966100+75000+2000+1651400+290200+176734</f>
        <v>3177434</v>
      </c>
      <c r="G379" s="242">
        <f>6000+10000+966100+75000+2000+1651400+290200+176734</f>
        <v>3177434</v>
      </c>
    </row>
    <row r="380" spans="1:7" ht="22.5" customHeight="1">
      <c r="A380" s="296" t="s">
        <v>76</v>
      </c>
      <c r="B380" s="239" t="s">
        <v>108</v>
      </c>
      <c r="C380" s="239" t="s">
        <v>34</v>
      </c>
      <c r="D380" s="239" t="s">
        <v>773</v>
      </c>
      <c r="E380" s="241" t="s">
        <v>73</v>
      </c>
      <c r="F380" s="354">
        <v>112400</v>
      </c>
      <c r="G380" s="242">
        <v>112400</v>
      </c>
    </row>
    <row r="381" spans="1:7" ht="0.75" customHeight="1" hidden="1">
      <c r="A381" s="265" t="s">
        <v>774</v>
      </c>
      <c r="B381" s="239" t="s">
        <v>108</v>
      </c>
      <c r="C381" s="239" t="s">
        <v>34</v>
      </c>
      <c r="D381" s="239" t="s">
        <v>775</v>
      </c>
      <c r="E381" s="241"/>
      <c r="F381" s="354">
        <f>F382</f>
        <v>0</v>
      </c>
      <c r="G381" s="242">
        <f>G382</f>
        <v>0</v>
      </c>
    </row>
    <row r="382" spans="1:7" ht="26.25" hidden="1">
      <c r="A382" s="244" t="s">
        <v>435</v>
      </c>
      <c r="B382" s="239" t="s">
        <v>108</v>
      </c>
      <c r="C382" s="239" t="s">
        <v>34</v>
      </c>
      <c r="D382" s="239" t="s">
        <v>775</v>
      </c>
      <c r="E382" s="241" t="s">
        <v>261</v>
      </c>
      <c r="F382" s="354"/>
      <c r="G382" s="242"/>
    </row>
    <row r="383" spans="1:7" ht="21.75" customHeight="1">
      <c r="A383" s="296" t="s">
        <v>349</v>
      </c>
      <c r="B383" s="239" t="s">
        <v>108</v>
      </c>
      <c r="C383" s="239" t="s">
        <v>34</v>
      </c>
      <c r="D383" s="275" t="s">
        <v>776</v>
      </c>
      <c r="E383" s="241"/>
      <c r="F383" s="354">
        <f>F384</f>
        <v>50000</v>
      </c>
      <c r="G383" s="242">
        <f>G384</f>
        <v>50000</v>
      </c>
    </row>
    <row r="384" spans="1:7" ht="25.5" customHeight="1">
      <c r="A384" s="244" t="s">
        <v>435</v>
      </c>
      <c r="B384" s="239" t="s">
        <v>108</v>
      </c>
      <c r="C384" s="239" t="s">
        <v>34</v>
      </c>
      <c r="D384" s="275" t="s">
        <v>776</v>
      </c>
      <c r="E384" s="241" t="s">
        <v>261</v>
      </c>
      <c r="F384" s="354">
        <v>50000</v>
      </c>
      <c r="G384" s="242">
        <v>50000</v>
      </c>
    </row>
    <row r="385" spans="1:7" s="253" customFormat="1" ht="42.75" customHeight="1">
      <c r="A385" s="261" t="s">
        <v>347</v>
      </c>
      <c r="B385" s="249" t="s">
        <v>108</v>
      </c>
      <c r="C385" s="249" t="s">
        <v>34</v>
      </c>
      <c r="D385" s="290" t="s">
        <v>777</v>
      </c>
      <c r="E385" s="257"/>
      <c r="F385" s="355">
        <f>F386+F393</f>
        <v>8337500</v>
      </c>
      <c r="G385" s="252">
        <f>G386+G393</f>
        <v>8337500</v>
      </c>
    </row>
    <row r="386" spans="1:7" s="234" customFormat="1" ht="28.5" customHeight="1">
      <c r="A386" s="260" t="s">
        <v>778</v>
      </c>
      <c r="B386" s="228" t="s">
        <v>108</v>
      </c>
      <c r="C386" s="228" t="s">
        <v>34</v>
      </c>
      <c r="D386" s="287" t="s">
        <v>779</v>
      </c>
      <c r="E386" s="229"/>
      <c r="F386" s="353">
        <f>F387+F391</f>
        <v>3390400</v>
      </c>
      <c r="G386" s="230">
        <f>G387+G391</f>
        <v>3390400</v>
      </c>
    </row>
    <row r="387" spans="1:7" ht="26.25">
      <c r="A387" s="238" t="s">
        <v>334</v>
      </c>
      <c r="B387" s="239" t="s">
        <v>108</v>
      </c>
      <c r="C387" s="239" t="s">
        <v>34</v>
      </c>
      <c r="D387" s="275" t="s">
        <v>780</v>
      </c>
      <c r="E387" s="241"/>
      <c r="F387" s="354">
        <f>F388+F389+F390</f>
        <v>3370400</v>
      </c>
      <c r="G387" s="242">
        <f>G388+G389+G390</f>
        <v>3370400</v>
      </c>
    </row>
    <row r="388" spans="1:7" ht="40.5" customHeight="1">
      <c r="A388" s="244" t="s">
        <v>311</v>
      </c>
      <c r="B388" s="239" t="s">
        <v>108</v>
      </c>
      <c r="C388" s="239" t="s">
        <v>34</v>
      </c>
      <c r="D388" s="275" t="s">
        <v>780</v>
      </c>
      <c r="E388" s="241" t="s">
        <v>75</v>
      </c>
      <c r="F388" s="354">
        <f>2458800+743000</f>
        <v>3201800</v>
      </c>
      <c r="G388" s="242">
        <f>2458800+743000</f>
        <v>3201800</v>
      </c>
    </row>
    <row r="389" spans="1:7" ht="27" customHeight="1">
      <c r="A389" s="244" t="s">
        <v>435</v>
      </c>
      <c r="B389" s="239" t="s">
        <v>108</v>
      </c>
      <c r="C389" s="239" t="s">
        <v>34</v>
      </c>
      <c r="D389" s="275" t="s">
        <v>780</v>
      </c>
      <c r="E389" s="241" t="s">
        <v>261</v>
      </c>
      <c r="F389" s="354">
        <f>8000+4400+3000+31000+97200</f>
        <v>143600</v>
      </c>
      <c r="G389" s="242">
        <f>8000+4400+3000+31000+97200</f>
        <v>143600</v>
      </c>
    </row>
    <row r="390" spans="1:7" ht="15">
      <c r="A390" s="296" t="s">
        <v>76</v>
      </c>
      <c r="B390" s="239" t="s">
        <v>108</v>
      </c>
      <c r="C390" s="239" t="s">
        <v>34</v>
      </c>
      <c r="D390" s="275" t="s">
        <v>780</v>
      </c>
      <c r="E390" s="241" t="s">
        <v>73</v>
      </c>
      <c r="F390" s="354">
        <f>25000</f>
        <v>25000</v>
      </c>
      <c r="G390" s="242">
        <f>25000</f>
        <v>25000</v>
      </c>
    </row>
    <row r="391" spans="1:7" ht="15">
      <c r="A391" s="296" t="s">
        <v>348</v>
      </c>
      <c r="B391" s="239" t="s">
        <v>108</v>
      </c>
      <c r="C391" s="239" t="s">
        <v>34</v>
      </c>
      <c r="D391" s="275" t="s">
        <v>781</v>
      </c>
      <c r="E391" s="241"/>
      <c r="F391" s="354">
        <f>F392</f>
        <v>20000</v>
      </c>
      <c r="G391" s="242">
        <f>G392</f>
        <v>20000</v>
      </c>
    </row>
    <row r="392" spans="1:7" ht="15">
      <c r="A392" s="244" t="s">
        <v>310</v>
      </c>
      <c r="B392" s="239" t="s">
        <v>108</v>
      </c>
      <c r="C392" s="239" t="s">
        <v>34</v>
      </c>
      <c r="D392" s="275" t="s">
        <v>781</v>
      </c>
      <c r="E392" s="241" t="s">
        <v>261</v>
      </c>
      <c r="F392" s="354">
        <v>20000</v>
      </c>
      <c r="G392" s="242">
        <v>20000</v>
      </c>
    </row>
    <row r="393" spans="1:7" s="234" customFormat="1" ht="25.5">
      <c r="A393" s="258" t="s">
        <v>782</v>
      </c>
      <c r="B393" s="228" t="s">
        <v>108</v>
      </c>
      <c r="C393" s="228" t="s">
        <v>34</v>
      </c>
      <c r="D393" s="287" t="s">
        <v>783</v>
      </c>
      <c r="E393" s="229"/>
      <c r="F393" s="353">
        <f>F394</f>
        <v>4947100</v>
      </c>
      <c r="G393" s="230">
        <f>G394</f>
        <v>4947100</v>
      </c>
    </row>
    <row r="394" spans="1:7" ht="51.75">
      <c r="A394" s="243" t="s">
        <v>784</v>
      </c>
      <c r="B394" s="239" t="s">
        <v>108</v>
      </c>
      <c r="C394" s="239" t="s">
        <v>34</v>
      </c>
      <c r="D394" s="275" t="s">
        <v>785</v>
      </c>
      <c r="E394" s="241"/>
      <c r="F394" s="354">
        <f>F395</f>
        <v>4947100</v>
      </c>
      <c r="G394" s="242">
        <f>G395</f>
        <v>4947100</v>
      </c>
    </row>
    <row r="395" spans="1:7" ht="15">
      <c r="A395" s="244" t="s">
        <v>90</v>
      </c>
      <c r="B395" s="239" t="s">
        <v>108</v>
      </c>
      <c r="C395" s="239" t="s">
        <v>34</v>
      </c>
      <c r="D395" s="275" t="s">
        <v>785</v>
      </c>
      <c r="E395" s="241" t="s">
        <v>97</v>
      </c>
      <c r="F395" s="354">
        <v>4947100</v>
      </c>
      <c r="G395" s="242">
        <v>4947100</v>
      </c>
    </row>
    <row r="396" spans="1:7" s="234" customFormat="1" ht="14.25">
      <c r="A396" s="233" t="s">
        <v>110</v>
      </c>
      <c r="B396" s="228" t="s">
        <v>72</v>
      </c>
      <c r="C396" s="228" t="s">
        <v>74</v>
      </c>
      <c r="D396" s="228"/>
      <c r="E396" s="229"/>
      <c r="F396" s="353">
        <f>F397</f>
        <v>1147376</v>
      </c>
      <c r="G396" s="230">
        <f>G397</f>
        <v>1147376</v>
      </c>
    </row>
    <row r="397" spans="1:7" s="234" customFormat="1" ht="32.25" customHeight="1">
      <c r="A397" s="233" t="s">
        <v>342</v>
      </c>
      <c r="B397" s="228" t="s">
        <v>72</v>
      </c>
      <c r="C397" s="228" t="s">
        <v>74</v>
      </c>
      <c r="D397" s="228" t="s">
        <v>765</v>
      </c>
      <c r="E397" s="229"/>
      <c r="F397" s="353">
        <f>F398</f>
        <v>1147376</v>
      </c>
      <c r="G397" s="230">
        <f>G398</f>
        <v>1147376</v>
      </c>
    </row>
    <row r="398" spans="1:7" ht="56.25" customHeight="1">
      <c r="A398" s="261" t="s">
        <v>786</v>
      </c>
      <c r="B398" s="239" t="s">
        <v>72</v>
      </c>
      <c r="C398" s="239" t="s">
        <v>74</v>
      </c>
      <c r="D398" s="239" t="s">
        <v>787</v>
      </c>
      <c r="E398" s="241"/>
      <c r="F398" s="354">
        <f>F399+F404</f>
        <v>1147376</v>
      </c>
      <c r="G398" s="242">
        <f>G399+G404</f>
        <v>1147376</v>
      </c>
    </row>
    <row r="399" spans="1:7" s="234" customFormat="1" ht="28.5" customHeight="1">
      <c r="A399" s="324" t="s">
        <v>788</v>
      </c>
      <c r="B399" s="228" t="s">
        <v>72</v>
      </c>
      <c r="C399" s="228" t="s">
        <v>74</v>
      </c>
      <c r="D399" s="228" t="s">
        <v>789</v>
      </c>
      <c r="E399" s="229"/>
      <c r="F399" s="353">
        <f>F400</f>
        <v>1123100</v>
      </c>
      <c r="G399" s="230">
        <f>G400</f>
        <v>1123100</v>
      </c>
    </row>
    <row r="400" spans="1:7" ht="32.25" customHeight="1">
      <c r="A400" s="238" t="s">
        <v>334</v>
      </c>
      <c r="B400" s="239" t="s">
        <v>72</v>
      </c>
      <c r="C400" s="239" t="s">
        <v>74</v>
      </c>
      <c r="D400" s="239" t="s">
        <v>790</v>
      </c>
      <c r="E400" s="241"/>
      <c r="F400" s="354">
        <f>F401+F402+F403</f>
        <v>1123100</v>
      </c>
      <c r="G400" s="242">
        <f>G401+G402+G403</f>
        <v>1123100</v>
      </c>
    </row>
    <row r="401" spans="1:7" ht="42.75" customHeight="1">
      <c r="A401" s="244" t="s">
        <v>311</v>
      </c>
      <c r="B401" s="239" t="s">
        <v>72</v>
      </c>
      <c r="C401" s="239" t="s">
        <v>74</v>
      </c>
      <c r="D401" s="239" t="s">
        <v>790</v>
      </c>
      <c r="E401" s="241" t="s">
        <v>75</v>
      </c>
      <c r="F401" s="354">
        <f>775000+234000</f>
        <v>1009000</v>
      </c>
      <c r="G401" s="242">
        <f>775000+234000</f>
        <v>1009000</v>
      </c>
    </row>
    <row r="402" spans="1:7" ht="26.25" customHeight="1">
      <c r="A402" s="244" t="s">
        <v>435</v>
      </c>
      <c r="B402" s="239" t="s">
        <v>72</v>
      </c>
      <c r="C402" s="239" t="s">
        <v>74</v>
      </c>
      <c r="D402" s="239" t="s">
        <v>790</v>
      </c>
      <c r="E402" s="241" t="s">
        <v>261</v>
      </c>
      <c r="F402" s="354">
        <f>33600+39500+3000+15000+5000</f>
        <v>96100</v>
      </c>
      <c r="G402" s="242">
        <f>33600+39500+3000+15000+5000</f>
        <v>96100</v>
      </c>
    </row>
    <row r="403" spans="1:7" ht="15.75" customHeight="1">
      <c r="A403" s="296" t="s">
        <v>76</v>
      </c>
      <c r="B403" s="239" t="s">
        <v>72</v>
      </c>
      <c r="C403" s="239" t="s">
        <v>74</v>
      </c>
      <c r="D403" s="239" t="s">
        <v>790</v>
      </c>
      <c r="E403" s="241" t="s">
        <v>73</v>
      </c>
      <c r="F403" s="354">
        <v>18000</v>
      </c>
      <c r="G403" s="242">
        <v>18000</v>
      </c>
    </row>
    <row r="404" spans="1:7" s="234" customFormat="1" ht="38.25" customHeight="1">
      <c r="A404" s="325" t="s">
        <v>791</v>
      </c>
      <c r="B404" s="228" t="s">
        <v>72</v>
      </c>
      <c r="C404" s="228" t="s">
        <v>74</v>
      </c>
      <c r="D404" s="228" t="s">
        <v>792</v>
      </c>
      <c r="E404" s="229"/>
      <c r="F404" s="353">
        <f>F405</f>
        <v>24276</v>
      </c>
      <c r="G404" s="230">
        <f>G405</f>
        <v>24276</v>
      </c>
    </row>
    <row r="405" spans="1:7" ht="42.75" customHeight="1">
      <c r="A405" s="243" t="s">
        <v>350</v>
      </c>
      <c r="B405" s="239" t="s">
        <v>72</v>
      </c>
      <c r="C405" s="239" t="s">
        <v>74</v>
      </c>
      <c r="D405" s="239" t="s">
        <v>793</v>
      </c>
      <c r="E405" s="241"/>
      <c r="F405" s="354">
        <f>F406</f>
        <v>24276</v>
      </c>
      <c r="G405" s="242">
        <f>G406</f>
        <v>24276</v>
      </c>
    </row>
    <row r="406" spans="1:7" ht="42" customHeight="1">
      <c r="A406" s="244" t="s">
        <v>311</v>
      </c>
      <c r="B406" s="239" t="s">
        <v>72</v>
      </c>
      <c r="C406" s="239" t="s">
        <v>74</v>
      </c>
      <c r="D406" s="239" t="s">
        <v>793</v>
      </c>
      <c r="E406" s="241" t="s">
        <v>75</v>
      </c>
      <c r="F406" s="354">
        <v>24276</v>
      </c>
      <c r="G406" s="242">
        <v>24276</v>
      </c>
    </row>
    <row r="407" spans="1:7" s="234" customFormat="1" ht="17.25" customHeight="1">
      <c r="A407" s="233" t="s">
        <v>794</v>
      </c>
      <c r="B407" s="228" t="s">
        <v>106</v>
      </c>
      <c r="C407" s="228"/>
      <c r="D407" s="287"/>
      <c r="E407" s="289"/>
      <c r="F407" s="353">
        <f aca="true" t="shared" si="18" ref="F407:G409">F408</f>
        <v>55649</v>
      </c>
      <c r="G407" s="230">
        <f t="shared" si="18"/>
        <v>55649</v>
      </c>
    </row>
    <row r="408" spans="1:7" s="234" customFormat="1" ht="22.5" customHeight="1">
      <c r="A408" s="260" t="s">
        <v>795</v>
      </c>
      <c r="B408" s="228" t="s">
        <v>106</v>
      </c>
      <c r="C408" s="228" t="s">
        <v>228</v>
      </c>
      <c r="D408" s="228"/>
      <c r="E408" s="229"/>
      <c r="F408" s="353">
        <f t="shared" si="18"/>
        <v>55649</v>
      </c>
      <c r="G408" s="230">
        <f t="shared" si="18"/>
        <v>55649</v>
      </c>
    </row>
    <row r="409" spans="1:7" s="234" customFormat="1" ht="18" customHeight="1">
      <c r="A409" s="233" t="s">
        <v>323</v>
      </c>
      <c r="B409" s="228" t="s">
        <v>106</v>
      </c>
      <c r="C409" s="228" t="s">
        <v>228</v>
      </c>
      <c r="D409" s="267" t="s">
        <v>460</v>
      </c>
      <c r="E409" s="246"/>
      <c r="F409" s="353">
        <f t="shared" si="18"/>
        <v>55649</v>
      </c>
      <c r="G409" s="230">
        <f t="shared" si="18"/>
        <v>55649</v>
      </c>
    </row>
    <row r="410" spans="1:7" ht="17.25" customHeight="1">
      <c r="A410" s="238" t="s">
        <v>324</v>
      </c>
      <c r="B410" s="239" t="s">
        <v>106</v>
      </c>
      <c r="C410" s="239" t="s">
        <v>228</v>
      </c>
      <c r="D410" s="239" t="s">
        <v>465</v>
      </c>
      <c r="E410" s="241"/>
      <c r="F410" s="354">
        <f>F411+F413</f>
        <v>55649</v>
      </c>
      <c r="G410" s="242">
        <f>G411+G413</f>
        <v>55649</v>
      </c>
    </row>
    <row r="411" spans="1:7" ht="15">
      <c r="A411" s="247" t="s">
        <v>796</v>
      </c>
      <c r="B411" s="239" t="s">
        <v>106</v>
      </c>
      <c r="C411" s="239" t="s">
        <v>228</v>
      </c>
      <c r="D411" s="239" t="s">
        <v>797</v>
      </c>
      <c r="E411" s="241"/>
      <c r="F411" s="354">
        <f>F412</f>
        <v>31949</v>
      </c>
      <c r="G411" s="242">
        <f>G412</f>
        <v>31949</v>
      </c>
    </row>
    <row r="412" spans="1:7" ht="30" customHeight="1">
      <c r="A412" s="244" t="s">
        <v>435</v>
      </c>
      <c r="B412" s="239" t="s">
        <v>106</v>
      </c>
      <c r="C412" s="239" t="s">
        <v>228</v>
      </c>
      <c r="D412" s="239" t="s">
        <v>797</v>
      </c>
      <c r="E412" s="245" t="s">
        <v>261</v>
      </c>
      <c r="F412" s="354">
        <v>31949</v>
      </c>
      <c r="G412" s="242">
        <v>31949</v>
      </c>
    </row>
    <row r="413" spans="1:7" ht="42" customHeight="1">
      <c r="A413" s="247" t="s">
        <v>798</v>
      </c>
      <c r="B413" s="239" t="s">
        <v>106</v>
      </c>
      <c r="C413" s="239" t="s">
        <v>228</v>
      </c>
      <c r="D413" s="239" t="s">
        <v>799</v>
      </c>
      <c r="E413" s="241"/>
      <c r="F413" s="354">
        <f>F414</f>
        <v>23700</v>
      </c>
      <c r="G413" s="242">
        <f>G414</f>
        <v>23700</v>
      </c>
    </row>
    <row r="414" spans="1:7" ht="30" customHeight="1">
      <c r="A414" s="244" t="s">
        <v>435</v>
      </c>
      <c r="B414" s="239" t="s">
        <v>106</v>
      </c>
      <c r="C414" s="239" t="s">
        <v>228</v>
      </c>
      <c r="D414" s="239" t="s">
        <v>799</v>
      </c>
      <c r="E414" s="245" t="s">
        <v>75</v>
      </c>
      <c r="F414" s="354">
        <v>23700</v>
      </c>
      <c r="G414" s="242">
        <v>23700</v>
      </c>
    </row>
    <row r="415" spans="1:7" s="234" customFormat="1" ht="17.25" customHeight="1">
      <c r="A415" s="233" t="s">
        <v>111</v>
      </c>
      <c r="B415" s="228" t="s">
        <v>113</v>
      </c>
      <c r="C415" s="228"/>
      <c r="D415" s="287"/>
      <c r="E415" s="289"/>
      <c r="F415" s="353">
        <f>F416+F422+F466</f>
        <v>39707061</v>
      </c>
      <c r="G415" s="230">
        <f>G416+G422+G466</f>
        <v>39707061</v>
      </c>
    </row>
    <row r="416" spans="1:7" s="234" customFormat="1" ht="14.25">
      <c r="A416" s="233" t="s">
        <v>112</v>
      </c>
      <c r="B416" s="228" t="s">
        <v>113</v>
      </c>
      <c r="C416" s="228" t="s">
        <v>34</v>
      </c>
      <c r="D416" s="228"/>
      <c r="E416" s="229"/>
      <c r="F416" s="353">
        <f>F417</f>
        <v>93500</v>
      </c>
      <c r="G416" s="230">
        <f>G417</f>
        <v>93500</v>
      </c>
    </row>
    <row r="417" spans="1:7" s="234" customFormat="1" ht="45" customHeight="1">
      <c r="A417" s="233" t="s">
        <v>351</v>
      </c>
      <c r="B417" s="228" t="s">
        <v>113</v>
      </c>
      <c r="C417" s="228" t="s">
        <v>34</v>
      </c>
      <c r="D417" s="228" t="s">
        <v>429</v>
      </c>
      <c r="E417" s="229"/>
      <c r="F417" s="353">
        <f>F418</f>
        <v>93500</v>
      </c>
      <c r="G417" s="230">
        <f>G418</f>
        <v>93500</v>
      </c>
    </row>
    <row r="418" spans="1:7" s="253" customFormat="1" ht="55.5" customHeight="1">
      <c r="A418" s="282" t="s">
        <v>800</v>
      </c>
      <c r="B418" s="249" t="s">
        <v>113</v>
      </c>
      <c r="C418" s="249" t="s">
        <v>34</v>
      </c>
      <c r="D418" s="249" t="s">
        <v>478</v>
      </c>
      <c r="E418" s="257"/>
      <c r="F418" s="355">
        <f>F420</f>
        <v>93500</v>
      </c>
      <c r="G418" s="252">
        <f>G420</f>
        <v>93500</v>
      </c>
    </row>
    <row r="419" spans="1:7" s="234" customFormat="1" ht="30.75" customHeight="1">
      <c r="A419" s="286" t="s">
        <v>801</v>
      </c>
      <c r="B419" s="228" t="s">
        <v>113</v>
      </c>
      <c r="C419" s="228" t="s">
        <v>34</v>
      </c>
      <c r="D419" s="228" t="s">
        <v>802</v>
      </c>
      <c r="E419" s="229"/>
      <c r="F419" s="353">
        <f>F420</f>
        <v>93500</v>
      </c>
      <c r="G419" s="230">
        <f>G420</f>
        <v>93500</v>
      </c>
    </row>
    <row r="420" spans="1:7" ht="21.75" customHeight="1">
      <c r="A420" s="284" t="s">
        <v>803</v>
      </c>
      <c r="B420" s="239" t="s">
        <v>352</v>
      </c>
      <c r="C420" s="239" t="s">
        <v>34</v>
      </c>
      <c r="D420" s="239" t="s">
        <v>804</v>
      </c>
      <c r="E420" s="241"/>
      <c r="F420" s="354">
        <f>F421</f>
        <v>93500</v>
      </c>
      <c r="G420" s="242">
        <f>G421</f>
        <v>93500</v>
      </c>
    </row>
    <row r="421" spans="1:7" ht="15">
      <c r="A421" s="296" t="s">
        <v>103</v>
      </c>
      <c r="B421" s="239" t="s">
        <v>352</v>
      </c>
      <c r="C421" s="239" t="s">
        <v>34</v>
      </c>
      <c r="D421" s="239" t="s">
        <v>804</v>
      </c>
      <c r="E421" s="241" t="s">
        <v>104</v>
      </c>
      <c r="F421" s="354">
        <v>93500</v>
      </c>
      <c r="G421" s="242">
        <v>93500</v>
      </c>
    </row>
    <row r="422" spans="1:7" s="234" customFormat="1" ht="14.25">
      <c r="A422" s="233" t="s">
        <v>114</v>
      </c>
      <c r="B422" s="228">
        <v>10</v>
      </c>
      <c r="C422" s="228" t="s">
        <v>315</v>
      </c>
      <c r="D422" s="228"/>
      <c r="E422" s="229"/>
      <c r="F422" s="353">
        <f>F428+F457+F446+F423</f>
        <v>30635387</v>
      </c>
      <c r="G422" s="230">
        <f>G428+G457+G446+G423</f>
        <v>30635387</v>
      </c>
    </row>
    <row r="423" spans="1:7" s="234" customFormat="1" ht="25.5">
      <c r="A423" s="233" t="s">
        <v>342</v>
      </c>
      <c r="B423" s="228">
        <v>10</v>
      </c>
      <c r="C423" s="228" t="s">
        <v>315</v>
      </c>
      <c r="D423" s="228" t="s">
        <v>765</v>
      </c>
      <c r="E423" s="229"/>
      <c r="F423" s="353">
        <f aca="true" t="shared" si="19" ref="F423:G426">F424</f>
        <v>840800</v>
      </c>
      <c r="G423" s="230">
        <f t="shared" si="19"/>
        <v>840800</v>
      </c>
    </row>
    <row r="424" spans="1:7" s="234" customFormat="1" ht="57.75" customHeight="1">
      <c r="A424" s="233" t="s">
        <v>786</v>
      </c>
      <c r="B424" s="228">
        <v>10</v>
      </c>
      <c r="C424" s="228" t="s">
        <v>315</v>
      </c>
      <c r="D424" s="228" t="s">
        <v>787</v>
      </c>
      <c r="E424" s="229"/>
      <c r="F424" s="353">
        <f t="shared" si="19"/>
        <v>840800</v>
      </c>
      <c r="G424" s="230">
        <f t="shared" si="19"/>
        <v>840800</v>
      </c>
    </row>
    <row r="425" spans="1:7" s="234" customFormat="1" ht="38.25" customHeight="1">
      <c r="A425" s="286" t="s">
        <v>805</v>
      </c>
      <c r="B425" s="228">
        <v>10</v>
      </c>
      <c r="C425" s="228" t="s">
        <v>315</v>
      </c>
      <c r="D425" s="228" t="s">
        <v>806</v>
      </c>
      <c r="E425" s="229"/>
      <c r="F425" s="353">
        <f t="shared" si="19"/>
        <v>840800</v>
      </c>
      <c r="G425" s="230">
        <f t="shared" si="19"/>
        <v>840800</v>
      </c>
    </row>
    <row r="426" spans="1:7" s="234" customFormat="1" ht="32.25" customHeight="1">
      <c r="A426" s="255" t="s">
        <v>357</v>
      </c>
      <c r="B426" s="239">
        <v>10</v>
      </c>
      <c r="C426" s="239" t="s">
        <v>315</v>
      </c>
      <c r="D426" s="269" t="s">
        <v>807</v>
      </c>
      <c r="E426" s="241"/>
      <c r="F426" s="354">
        <f t="shared" si="19"/>
        <v>840800</v>
      </c>
      <c r="G426" s="242">
        <f t="shared" si="19"/>
        <v>840800</v>
      </c>
    </row>
    <row r="427" spans="1:7" s="234" customFormat="1" ht="18" customHeight="1">
      <c r="A427" s="296" t="s">
        <v>103</v>
      </c>
      <c r="B427" s="239">
        <v>10</v>
      </c>
      <c r="C427" s="239" t="s">
        <v>315</v>
      </c>
      <c r="D427" s="269" t="s">
        <v>807</v>
      </c>
      <c r="E427" s="241" t="s">
        <v>104</v>
      </c>
      <c r="F427" s="354">
        <v>840800</v>
      </c>
      <c r="G427" s="242">
        <v>840800</v>
      </c>
    </row>
    <row r="428" spans="1:7" s="234" customFormat="1" ht="45" customHeight="1">
      <c r="A428" s="233" t="s">
        <v>351</v>
      </c>
      <c r="B428" s="228">
        <v>10</v>
      </c>
      <c r="C428" s="228" t="s">
        <v>315</v>
      </c>
      <c r="D428" s="228" t="s">
        <v>429</v>
      </c>
      <c r="E428" s="229"/>
      <c r="F428" s="353">
        <f>F429</f>
        <v>13935588</v>
      </c>
      <c r="G428" s="230">
        <f>G429</f>
        <v>13935588</v>
      </c>
    </row>
    <row r="429" spans="1:7" s="253" customFormat="1" ht="54.75" customHeight="1">
      <c r="A429" s="272" t="s">
        <v>317</v>
      </c>
      <c r="B429" s="249">
        <v>10</v>
      </c>
      <c r="C429" s="249" t="s">
        <v>315</v>
      </c>
      <c r="D429" s="249" t="s">
        <v>478</v>
      </c>
      <c r="E429" s="257"/>
      <c r="F429" s="355">
        <f>F430</f>
        <v>13935588</v>
      </c>
      <c r="G429" s="252">
        <f>G430</f>
        <v>13935588</v>
      </c>
    </row>
    <row r="430" spans="1:7" s="234" customFormat="1" ht="28.5" customHeight="1">
      <c r="A430" s="273" t="s">
        <v>808</v>
      </c>
      <c r="B430" s="228">
        <v>10</v>
      </c>
      <c r="C430" s="228" t="s">
        <v>315</v>
      </c>
      <c r="D430" s="228" t="s">
        <v>809</v>
      </c>
      <c r="E430" s="229"/>
      <c r="F430" s="353">
        <f>F431+F434+F437+F440+F443</f>
        <v>13935588</v>
      </c>
      <c r="G430" s="230">
        <f>G431+G434+G437+G440+G443</f>
        <v>13935588</v>
      </c>
    </row>
    <row r="431" spans="1:7" ht="15">
      <c r="A431" s="238" t="s">
        <v>115</v>
      </c>
      <c r="B431" s="239">
        <v>10</v>
      </c>
      <c r="C431" s="239" t="s">
        <v>315</v>
      </c>
      <c r="D431" s="239" t="s">
        <v>810</v>
      </c>
      <c r="E431" s="241"/>
      <c r="F431" s="354">
        <f>F433+F432</f>
        <v>2514051</v>
      </c>
      <c r="G431" s="242">
        <f>G433+G432</f>
        <v>2514051</v>
      </c>
    </row>
    <row r="432" spans="1:7" ht="24" customHeight="1">
      <c r="A432" s="244" t="s">
        <v>435</v>
      </c>
      <c r="B432" s="239">
        <v>10</v>
      </c>
      <c r="C432" s="239" t="s">
        <v>315</v>
      </c>
      <c r="D432" s="239" t="s">
        <v>810</v>
      </c>
      <c r="E432" s="241" t="s">
        <v>261</v>
      </c>
      <c r="F432" s="354">
        <v>566</v>
      </c>
      <c r="G432" s="242">
        <v>566</v>
      </c>
    </row>
    <row r="433" spans="1:7" ht="15">
      <c r="A433" s="329" t="s">
        <v>103</v>
      </c>
      <c r="B433" s="239">
        <v>10</v>
      </c>
      <c r="C433" s="239" t="s">
        <v>315</v>
      </c>
      <c r="D433" s="239" t="s">
        <v>810</v>
      </c>
      <c r="E433" s="241" t="s">
        <v>104</v>
      </c>
      <c r="F433" s="354">
        <v>2513485</v>
      </c>
      <c r="G433" s="242">
        <v>2513485</v>
      </c>
    </row>
    <row r="434" spans="1:7" ht="26.25">
      <c r="A434" s="243" t="s">
        <v>355</v>
      </c>
      <c r="B434" s="239">
        <v>10</v>
      </c>
      <c r="C434" s="239" t="s">
        <v>315</v>
      </c>
      <c r="D434" s="239" t="s">
        <v>811</v>
      </c>
      <c r="E434" s="241"/>
      <c r="F434" s="354">
        <f>F436+F435</f>
        <v>56845</v>
      </c>
      <c r="G434" s="242">
        <f>G436+G435</f>
        <v>56845</v>
      </c>
    </row>
    <row r="435" spans="1:7" ht="27" customHeight="1">
      <c r="A435" s="244" t="s">
        <v>435</v>
      </c>
      <c r="B435" s="239">
        <v>10</v>
      </c>
      <c r="C435" s="239" t="s">
        <v>315</v>
      </c>
      <c r="D435" s="239" t="s">
        <v>811</v>
      </c>
      <c r="E435" s="241" t="s">
        <v>261</v>
      </c>
      <c r="F435" s="354">
        <v>895</v>
      </c>
      <c r="G435" s="242">
        <v>895</v>
      </c>
    </row>
    <row r="436" spans="1:7" ht="15">
      <c r="A436" s="329" t="s">
        <v>103</v>
      </c>
      <c r="B436" s="239">
        <v>10</v>
      </c>
      <c r="C436" s="239" t="s">
        <v>315</v>
      </c>
      <c r="D436" s="239" t="s">
        <v>811</v>
      </c>
      <c r="E436" s="241" t="s">
        <v>104</v>
      </c>
      <c r="F436" s="354">
        <v>55950</v>
      </c>
      <c r="G436" s="242">
        <v>55950</v>
      </c>
    </row>
    <row r="437" spans="1:7" ht="26.25" customHeight="1">
      <c r="A437" s="243" t="s">
        <v>356</v>
      </c>
      <c r="B437" s="239">
        <v>10</v>
      </c>
      <c r="C437" s="239" t="s">
        <v>315</v>
      </c>
      <c r="D437" s="239" t="s">
        <v>812</v>
      </c>
      <c r="E437" s="241"/>
      <c r="F437" s="354">
        <f>F439+F438</f>
        <v>496532</v>
      </c>
      <c r="G437" s="242">
        <f>G439+G438</f>
        <v>496532</v>
      </c>
    </row>
    <row r="438" spans="1:7" ht="24.75" customHeight="1">
      <c r="A438" s="244" t="s">
        <v>435</v>
      </c>
      <c r="B438" s="239">
        <v>10</v>
      </c>
      <c r="C438" s="239" t="s">
        <v>315</v>
      </c>
      <c r="D438" s="239" t="s">
        <v>812</v>
      </c>
      <c r="E438" s="241" t="s">
        <v>261</v>
      </c>
      <c r="F438" s="354">
        <v>8340</v>
      </c>
      <c r="G438" s="242">
        <v>8340</v>
      </c>
    </row>
    <row r="439" spans="1:7" ht="15">
      <c r="A439" s="329" t="s">
        <v>103</v>
      </c>
      <c r="B439" s="239">
        <v>10</v>
      </c>
      <c r="C439" s="239" t="s">
        <v>315</v>
      </c>
      <c r="D439" s="239" t="s">
        <v>812</v>
      </c>
      <c r="E439" s="241" t="s">
        <v>104</v>
      </c>
      <c r="F439" s="354">
        <v>488192</v>
      </c>
      <c r="G439" s="242">
        <v>488192</v>
      </c>
    </row>
    <row r="440" spans="1:7" s="234" customFormat="1" ht="15" customHeight="1">
      <c r="A440" s="238" t="s">
        <v>116</v>
      </c>
      <c r="B440" s="239">
        <v>10</v>
      </c>
      <c r="C440" s="239" t="s">
        <v>315</v>
      </c>
      <c r="D440" s="239" t="s">
        <v>813</v>
      </c>
      <c r="E440" s="241"/>
      <c r="F440" s="354">
        <f>F442+F441</f>
        <v>9420000</v>
      </c>
      <c r="G440" s="242">
        <f>G442+G441</f>
        <v>9420000</v>
      </c>
    </row>
    <row r="441" spans="1:7" s="234" customFormat="1" ht="27" customHeight="1">
      <c r="A441" s="244" t="s">
        <v>435</v>
      </c>
      <c r="B441" s="239">
        <v>10</v>
      </c>
      <c r="C441" s="239" t="s">
        <v>315</v>
      </c>
      <c r="D441" s="239" t="s">
        <v>813</v>
      </c>
      <c r="E441" s="241" t="s">
        <v>261</v>
      </c>
      <c r="F441" s="354">
        <v>153780</v>
      </c>
      <c r="G441" s="242">
        <v>153780</v>
      </c>
    </row>
    <row r="442" spans="1:7" ht="16.5" customHeight="1">
      <c r="A442" s="329" t="s">
        <v>103</v>
      </c>
      <c r="B442" s="239">
        <v>10</v>
      </c>
      <c r="C442" s="239" t="s">
        <v>315</v>
      </c>
      <c r="D442" s="239" t="s">
        <v>813</v>
      </c>
      <c r="E442" s="241" t="s">
        <v>104</v>
      </c>
      <c r="F442" s="354">
        <v>9266220</v>
      </c>
      <c r="G442" s="242">
        <v>9266220</v>
      </c>
    </row>
    <row r="443" spans="1:7" ht="15.75" customHeight="1">
      <c r="A443" s="238" t="s">
        <v>117</v>
      </c>
      <c r="B443" s="239">
        <v>10</v>
      </c>
      <c r="C443" s="239" t="s">
        <v>315</v>
      </c>
      <c r="D443" s="239" t="s">
        <v>814</v>
      </c>
      <c r="E443" s="241"/>
      <c r="F443" s="354">
        <f>F445+F444</f>
        <v>1448160</v>
      </c>
      <c r="G443" s="242">
        <f>G445+G444</f>
        <v>1448160</v>
      </c>
    </row>
    <row r="444" spans="1:7" ht="24.75" customHeight="1">
      <c r="A444" s="244" t="s">
        <v>435</v>
      </c>
      <c r="B444" s="239">
        <v>10</v>
      </c>
      <c r="C444" s="239" t="s">
        <v>315</v>
      </c>
      <c r="D444" s="239" t="s">
        <v>814</v>
      </c>
      <c r="E444" s="241" t="s">
        <v>261</v>
      </c>
      <c r="F444" s="354">
        <v>24590</v>
      </c>
      <c r="G444" s="242">
        <v>24590</v>
      </c>
    </row>
    <row r="445" spans="1:7" ht="18" customHeight="1">
      <c r="A445" s="329" t="s">
        <v>103</v>
      </c>
      <c r="B445" s="239">
        <v>10</v>
      </c>
      <c r="C445" s="239" t="s">
        <v>315</v>
      </c>
      <c r="D445" s="239" t="s">
        <v>814</v>
      </c>
      <c r="E445" s="241" t="s">
        <v>104</v>
      </c>
      <c r="F445" s="354">
        <v>1423570</v>
      </c>
      <c r="G445" s="242">
        <v>1423570</v>
      </c>
    </row>
    <row r="446" spans="1:7" s="234" customFormat="1" ht="31.5" customHeight="1">
      <c r="A446" s="233" t="s">
        <v>337</v>
      </c>
      <c r="B446" s="228">
        <v>10</v>
      </c>
      <c r="C446" s="228" t="s">
        <v>315</v>
      </c>
      <c r="D446" s="228" t="s">
        <v>665</v>
      </c>
      <c r="E446" s="229"/>
      <c r="F446" s="353">
        <f>F447+F452</f>
        <v>15708999</v>
      </c>
      <c r="G446" s="230">
        <f>G447+G452</f>
        <v>15708999</v>
      </c>
    </row>
    <row r="447" spans="1:7" s="253" customFormat="1" ht="43.5" customHeight="1">
      <c r="A447" s="315" t="s">
        <v>338</v>
      </c>
      <c r="B447" s="249">
        <v>10</v>
      </c>
      <c r="C447" s="249" t="s">
        <v>315</v>
      </c>
      <c r="D447" s="249" t="s">
        <v>666</v>
      </c>
      <c r="E447" s="257"/>
      <c r="F447" s="355">
        <f>F448</f>
        <v>14292999</v>
      </c>
      <c r="G447" s="252">
        <f>G448</f>
        <v>14292999</v>
      </c>
    </row>
    <row r="448" spans="1:7" s="234" customFormat="1" ht="29.25" customHeight="1">
      <c r="A448" s="260" t="s">
        <v>699</v>
      </c>
      <c r="B448" s="228">
        <v>10</v>
      </c>
      <c r="C448" s="228" t="s">
        <v>315</v>
      </c>
      <c r="D448" s="228" t="s">
        <v>700</v>
      </c>
      <c r="E448" s="229"/>
      <c r="F448" s="353">
        <f>F449</f>
        <v>14292999</v>
      </c>
      <c r="G448" s="230">
        <f>G449</f>
        <v>14292999</v>
      </c>
    </row>
    <row r="449" spans="1:7" ht="55.5" customHeight="1">
      <c r="A449" s="255" t="s">
        <v>815</v>
      </c>
      <c r="B449" s="239">
        <v>10</v>
      </c>
      <c r="C449" s="239" t="s">
        <v>315</v>
      </c>
      <c r="D449" s="239" t="s">
        <v>816</v>
      </c>
      <c r="E449" s="241"/>
      <c r="F449" s="354">
        <f>F450+F451</f>
        <v>14292999</v>
      </c>
      <c r="G449" s="242">
        <f>G450+G451</f>
        <v>14292999</v>
      </c>
    </row>
    <row r="450" spans="1:7" ht="29.25" customHeight="1" hidden="1">
      <c r="A450" s="244" t="s">
        <v>435</v>
      </c>
      <c r="B450" s="239">
        <v>10</v>
      </c>
      <c r="C450" s="239" t="s">
        <v>315</v>
      </c>
      <c r="D450" s="239" t="s">
        <v>816</v>
      </c>
      <c r="E450" s="241" t="s">
        <v>261</v>
      </c>
      <c r="F450" s="354"/>
      <c r="G450" s="242"/>
    </row>
    <row r="451" spans="1:7" ht="21" customHeight="1">
      <c r="A451" s="329" t="s">
        <v>103</v>
      </c>
      <c r="B451" s="239">
        <v>10</v>
      </c>
      <c r="C451" s="239" t="s">
        <v>315</v>
      </c>
      <c r="D451" s="239" t="s">
        <v>816</v>
      </c>
      <c r="E451" s="241" t="s">
        <v>104</v>
      </c>
      <c r="F451" s="354">
        <f>15708999-1000000-416000</f>
        <v>14292999</v>
      </c>
      <c r="G451" s="242">
        <f>15708999-1000000-416000</f>
        <v>14292999</v>
      </c>
    </row>
    <row r="452" spans="1:7" s="253" customFormat="1" ht="53.25" customHeight="1">
      <c r="A452" s="248" t="s">
        <v>341</v>
      </c>
      <c r="B452" s="249">
        <v>10</v>
      </c>
      <c r="C452" s="249" t="s">
        <v>315</v>
      </c>
      <c r="D452" s="249" t="s">
        <v>724</v>
      </c>
      <c r="E452" s="257"/>
      <c r="F452" s="355">
        <f>F453</f>
        <v>1416000</v>
      </c>
      <c r="G452" s="252">
        <f>G453</f>
        <v>1416000</v>
      </c>
    </row>
    <row r="453" spans="1:7" s="234" customFormat="1" ht="29.25" customHeight="1">
      <c r="A453" s="273" t="s">
        <v>817</v>
      </c>
      <c r="B453" s="228">
        <v>10</v>
      </c>
      <c r="C453" s="228" t="s">
        <v>315</v>
      </c>
      <c r="D453" s="228" t="s">
        <v>818</v>
      </c>
      <c r="E453" s="229"/>
      <c r="F453" s="353">
        <f>F454</f>
        <v>1416000</v>
      </c>
      <c r="G453" s="230">
        <f>G454</f>
        <v>1416000</v>
      </c>
    </row>
    <row r="454" spans="1:7" ht="56.25" customHeight="1">
      <c r="A454" s="305" t="s">
        <v>353</v>
      </c>
      <c r="B454" s="239">
        <v>10</v>
      </c>
      <c r="C454" s="239" t="s">
        <v>315</v>
      </c>
      <c r="D454" s="239" t="s">
        <v>819</v>
      </c>
      <c r="E454" s="241"/>
      <c r="F454" s="354">
        <f>F456</f>
        <v>1416000</v>
      </c>
      <c r="G454" s="242">
        <f>G456</f>
        <v>1416000</v>
      </c>
    </row>
    <row r="455" spans="1:7" ht="26.25">
      <c r="A455" s="244" t="s">
        <v>435</v>
      </c>
      <c r="B455" s="239">
        <v>10</v>
      </c>
      <c r="C455" s="239" t="s">
        <v>315</v>
      </c>
      <c r="D455" s="239" t="s">
        <v>819</v>
      </c>
      <c r="E455" s="241" t="s">
        <v>261</v>
      </c>
      <c r="F455" s="354"/>
      <c r="G455" s="242"/>
    </row>
    <row r="456" spans="1:7" ht="18.75" customHeight="1">
      <c r="A456" s="329" t="s">
        <v>103</v>
      </c>
      <c r="B456" s="239">
        <v>10</v>
      </c>
      <c r="C456" s="239" t="s">
        <v>315</v>
      </c>
      <c r="D456" s="239" t="s">
        <v>819</v>
      </c>
      <c r="E456" s="241" t="s">
        <v>104</v>
      </c>
      <c r="F456" s="361">
        <v>1416000</v>
      </c>
      <c r="G456" s="362">
        <v>1416000</v>
      </c>
    </row>
    <row r="457" spans="1:7" s="234" customFormat="1" ht="51">
      <c r="A457" s="309" t="s">
        <v>641</v>
      </c>
      <c r="B457" s="228">
        <v>10</v>
      </c>
      <c r="C457" s="228" t="s">
        <v>315</v>
      </c>
      <c r="D457" s="287" t="s">
        <v>604</v>
      </c>
      <c r="E457" s="246"/>
      <c r="F457" s="353">
        <f>F458</f>
        <v>150000</v>
      </c>
      <c r="G457" s="230">
        <f>G458</f>
        <v>150000</v>
      </c>
    </row>
    <row r="458" spans="1:7" s="253" customFormat="1" ht="85.5" customHeight="1">
      <c r="A458" s="360" t="s">
        <v>642</v>
      </c>
      <c r="B458" s="249">
        <v>10</v>
      </c>
      <c r="C458" s="249" t="s">
        <v>315</v>
      </c>
      <c r="D458" s="290" t="s">
        <v>643</v>
      </c>
      <c r="E458" s="251"/>
      <c r="F458" s="355">
        <f>F459</f>
        <v>150000</v>
      </c>
      <c r="G458" s="252">
        <f>G459</f>
        <v>150000</v>
      </c>
    </row>
    <row r="459" spans="1:7" s="333" customFormat="1" ht="47.25" customHeight="1">
      <c r="A459" s="332" t="s">
        <v>820</v>
      </c>
      <c r="B459" s="228">
        <v>10</v>
      </c>
      <c r="C459" s="228" t="s">
        <v>315</v>
      </c>
      <c r="D459" s="267" t="s">
        <v>821</v>
      </c>
      <c r="E459" s="246"/>
      <c r="F459" s="353">
        <f>F460+F462+F464</f>
        <v>150000</v>
      </c>
      <c r="G459" s="230">
        <f>G460+G462+G464</f>
        <v>150000</v>
      </c>
    </row>
    <row r="460" spans="1:7" ht="39" hidden="1">
      <c r="A460" s="243" t="s">
        <v>822</v>
      </c>
      <c r="B460" s="239">
        <v>10</v>
      </c>
      <c r="C460" s="239" t="s">
        <v>315</v>
      </c>
      <c r="D460" s="269" t="s">
        <v>823</v>
      </c>
      <c r="E460" s="245"/>
      <c r="F460" s="354">
        <f>F461</f>
        <v>0</v>
      </c>
      <c r="G460" s="242">
        <f>G461</f>
        <v>0</v>
      </c>
    </row>
    <row r="461" spans="1:7" ht="15" hidden="1">
      <c r="A461" s="305" t="s">
        <v>90</v>
      </c>
      <c r="B461" s="239">
        <v>10</v>
      </c>
      <c r="C461" s="239" t="s">
        <v>315</v>
      </c>
      <c r="D461" s="269" t="s">
        <v>823</v>
      </c>
      <c r="E461" s="245" t="s">
        <v>97</v>
      </c>
      <c r="F461" s="354"/>
      <c r="G461" s="242"/>
    </row>
    <row r="462" spans="1:7" ht="26.25" hidden="1">
      <c r="A462" s="243" t="s">
        <v>824</v>
      </c>
      <c r="B462" s="239">
        <v>10</v>
      </c>
      <c r="C462" s="239" t="s">
        <v>315</v>
      </c>
      <c r="D462" s="269" t="s">
        <v>825</v>
      </c>
      <c r="E462" s="245"/>
      <c r="F462" s="354">
        <f>F463</f>
        <v>0</v>
      </c>
      <c r="G462" s="242">
        <f>G463</f>
        <v>0</v>
      </c>
    </row>
    <row r="463" spans="1:7" ht="15" hidden="1">
      <c r="A463" s="305" t="s">
        <v>90</v>
      </c>
      <c r="B463" s="239">
        <v>10</v>
      </c>
      <c r="C463" s="239" t="s">
        <v>315</v>
      </c>
      <c r="D463" s="269" t="s">
        <v>825</v>
      </c>
      <c r="E463" s="245" t="s">
        <v>97</v>
      </c>
      <c r="F463" s="354"/>
      <c r="G463" s="242"/>
    </row>
    <row r="464" spans="1:7" ht="26.25">
      <c r="A464" s="243" t="s">
        <v>824</v>
      </c>
      <c r="B464" s="239">
        <v>10</v>
      </c>
      <c r="C464" s="239" t="s">
        <v>315</v>
      </c>
      <c r="D464" s="269" t="s">
        <v>826</v>
      </c>
      <c r="E464" s="245"/>
      <c r="F464" s="354">
        <f>F465</f>
        <v>150000</v>
      </c>
      <c r="G464" s="242">
        <f>G465</f>
        <v>150000</v>
      </c>
    </row>
    <row r="465" spans="1:7" ht="15">
      <c r="A465" s="305" t="s">
        <v>90</v>
      </c>
      <c r="B465" s="239">
        <v>10</v>
      </c>
      <c r="C465" s="239" t="s">
        <v>315</v>
      </c>
      <c r="D465" s="269" t="s">
        <v>826</v>
      </c>
      <c r="E465" s="245" t="s">
        <v>97</v>
      </c>
      <c r="F465" s="354">
        <v>150000</v>
      </c>
      <c r="G465" s="242">
        <v>150000</v>
      </c>
    </row>
    <row r="466" spans="1:7" s="234" customFormat="1" ht="15" customHeight="1">
      <c r="A466" s="233" t="s">
        <v>118</v>
      </c>
      <c r="B466" s="228">
        <v>10</v>
      </c>
      <c r="C466" s="228" t="s">
        <v>74</v>
      </c>
      <c r="D466" s="228"/>
      <c r="E466" s="229"/>
      <c r="F466" s="353">
        <f>F472+F467</f>
        <v>8978174</v>
      </c>
      <c r="G466" s="230">
        <f>G472+G467</f>
        <v>8978174</v>
      </c>
    </row>
    <row r="467" spans="1:7" s="234" customFormat="1" ht="37.5" customHeight="1">
      <c r="A467" s="233" t="s">
        <v>329</v>
      </c>
      <c r="B467" s="228">
        <v>10</v>
      </c>
      <c r="C467" s="228" t="s">
        <v>74</v>
      </c>
      <c r="D467" s="334" t="s">
        <v>429</v>
      </c>
      <c r="E467" s="229"/>
      <c r="F467" s="353">
        <f>F468</f>
        <v>6921934</v>
      </c>
      <c r="G467" s="230">
        <f>G468</f>
        <v>6921934</v>
      </c>
    </row>
    <row r="468" spans="1:7" s="234" customFormat="1" ht="58.5" customHeight="1">
      <c r="A468" s="284" t="s">
        <v>827</v>
      </c>
      <c r="B468" s="239">
        <v>10</v>
      </c>
      <c r="C468" s="239" t="s">
        <v>74</v>
      </c>
      <c r="D468" s="239" t="s">
        <v>431</v>
      </c>
      <c r="E468" s="229"/>
      <c r="F468" s="354">
        <f>F470</f>
        <v>6921934</v>
      </c>
      <c r="G468" s="242">
        <f>G470</f>
        <v>6921934</v>
      </c>
    </row>
    <row r="469" spans="1:7" s="234" customFormat="1" ht="43.5" customHeight="1">
      <c r="A469" s="260" t="s">
        <v>828</v>
      </c>
      <c r="B469" s="228">
        <v>10</v>
      </c>
      <c r="C469" s="228" t="s">
        <v>74</v>
      </c>
      <c r="D469" s="228" t="s">
        <v>829</v>
      </c>
      <c r="E469" s="229"/>
      <c r="F469" s="353">
        <f>F470</f>
        <v>6921934</v>
      </c>
      <c r="G469" s="230">
        <f>G470</f>
        <v>6921934</v>
      </c>
    </row>
    <row r="470" spans="1:7" ht="30.75" customHeight="1">
      <c r="A470" s="243" t="s">
        <v>360</v>
      </c>
      <c r="B470" s="239">
        <v>10</v>
      </c>
      <c r="C470" s="239" t="s">
        <v>74</v>
      </c>
      <c r="D470" s="239" t="s">
        <v>830</v>
      </c>
      <c r="E470" s="241"/>
      <c r="F470" s="354">
        <f>F471</f>
        <v>6921934</v>
      </c>
      <c r="G470" s="242">
        <f>G471</f>
        <v>6921934</v>
      </c>
    </row>
    <row r="471" spans="1:7" ht="19.5" customHeight="1">
      <c r="A471" s="329" t="s">
        <v>103</v>
      </c>
      <c r="B471" s="239">
        <v>10</v>
      </c>
      <c r="C471" s="239" t="s">
        <v>74</v>
      </c>
      <c r="D471" s="239" t="s">
        <v>830</v>
      </c>
      <c r="E471" s="241" t="s">
        <v>104</v>
      </c>
      <c r="F471" s="354">
        <f>2359250+4562684</f>
        <v>6921934</v>
      </c>
      <c r="G471" s="242">
        <f>2359250+4562684</f>
        <v>6921934</v>
      </c>
    </row>
    <row r="472" spans="1:7" s="234" customFormat="1" ht="28.5" customHeight="1">
      <c r="A472" s="233" t="s">
        <v>358</v>
      </c>
      <c r="B472" s="228">
        <v>10</v>
      </c>
      <c r="C472" s="228" t="s">
        <v>74</v>
      </c>
      <c r="D472" s="334" t="s">
        <v>665</v>
      </c>
      <c r="E472" s="229"/>
      <c r="F472" s="353">
        <f>F473</f>
        <v>2056240</v>
      </c>
      <c r="G472" s="230">
        <f>G473</f>
        <v>2056240</v>
      </c>
    </row>
    <row r="473" spans="1:7" s="253" customFormat="1" ht="45" customHeight="1">
      <c r="A473" s="315" t="s">
        <v>338</v>
      </c>
      <c r="B473" s="249">
        <v>10</v>
      </c>
      <c r="C473" s="249" t="s">
        <v>74</v>
      </c>
      <c r="D473" s="335" t="s">
        <v>666</v>
      </c>
      <c r="E473" s="257"/>
      <c r="F473" s="355">
        <f>F475</f>
        <v>2056240</v>
      </c>
      <c r="G473" s="252">
        <f>G475</f>
        <v>2056240</v>
      </c>
    </row>
    <row r="474" spans="1:7" s="234" customFormat="1" ht="30" customHeight="1">
      <c r="A474" s="260" t="s">
        <v>667</v>
      </c>
      <c r="B474" s="228">
        <v>10</v>
      </c>
      <c r="C474" s="228" t="s">
        <v>74</v>
      </c>
      <c r="D474" s="334" t="s">
        <v>668</v>
      </c>
      <c r="E474" s="229"/>
      <c r="F474" s="353">
        <f>F475</f>
        <v>2056240</v>
      </c>
      <c r="G474" s="230">
        <f>G475</f>
        <v>2056240</v>
      </c>
    </row>
    <row r="475" spans="1:7" ht="15">
      <c r="A475" s="243" t="s">
        <v>359</v>
      </c>
      <c r="B475" s="239">
        <v>10</v>
      </c>
      <c r="C475" s="239" t="s">
        <v>74</v>
      </c>
      <c r="D475" s="337" t="s">
        <v>831</v>
      </c>
      <c r="E475" s="241"/>
      <c r="F475" s="354">
        <f>F477+F476</f>
        <v>2056240</v>
      </c>
      <c r="G475" s="242">
        <f>G477+G476</f>
        <v>2056240</v>
      </c>
    </row>
    <row r="476" spans="1:7" ht="28.5" customHeight="1">
      <c r="A476" s="244" t="s">
        <v>435</v>
      </c>
      <c r="B476" s="239">
        <v>10</v>
      </c>
      <c r="C476" s="239" t="s">
        <v>74</v>
      </c>
      <c r="D476" s="337" t="s">
        <v>831</v>
      </c>
      <c r="E476" s="241" t="s">
        <v>261</v>
      </c>
      <c r="F476" s="354">
        <v>8192</v>
      </c>
      <c r="G476" s="242">
        <v>8192</v>
      </c>
    </row>
    <row r="477" spans="1:7" ht="16.5" customHeight="1">
      <c r="A477" s="329" t="s">
        <v>103</v>
      </c>
      <c r="B477" s="239">
        <v>10</v>
      </c>
      <c r="C477" s="239" t="s">
        <v>74</v>
      </c>
      <c r="D477" s="337" t="s">
        <v>831</v>
      </c>
      <c r="E477" s="241" t="s">
        <v>104</v>
      </c>
      <c r="F477" s="354">
        <v>2048048</v>
      </c>
      <c r="G477" s="242">
        <v>2048048</v>
      </c>
    </row>
    <row r="478" spans="1:7" s="234" customFormat="1" ht="14.25">
      <c r="A478" s="233" t="s">
        <v>119</v>
      </c>
      <c r="B478" s="228" t="s">
        <v>229</v>
      </c>
      <c r="C478" s="228"/>
      <c r="D478" s="228"/>
      <c r="E478" s="229"/>
      <c r="F478" s="353">
        <f aca="true" t="shared" si="20" ref="F478:G483">F479</f>
        <v>100000</v>
      </c>
      <c r="G478" s="230">
        <f t="shared" si="20"/>
        <v>100000</v>
      </c>
    </row>
    <row r="479" spans="1:7" s="234" customFormat="1" ht="14.25">
      <c r="A479" s="233" t="s">
        <v>120</v>
      </c>
      <c r="B479" s="228" t="s">
        <v>229</v>
      </c>
      <c r="C479" s="228" t="s">
        <v>34</v>
      </c>
      <c r="D479" s="228"/>
      <c r="E479" s="229"/>
      <c r="F479" s="353">
        <f t="shared" si="20"/>
        <v>100000</v>
      </c>
      <c r="G479" s="230">
        <f t="shared" si="20"/>
        <v>100000</v>
      </c>
    </row>
    <row r="480" spans="1:7" s="234" customFormat="1" ht="55.5" customHeight="1">
      <c r="A480" s="260" t="s">
        <v>705</v>
      </c>
      <c r="B480" s="228" t="s">
        <v>229</v>
      </c>
      <c r="C480" s="228" t="s">
        <v>34</v>
      </c>
      <c r="D480" s="287" t="s">
        <v>706</v>
      </c>
      <c r="E480" s="229"/>
      <c r="F480" s="353">
        <f t="shared" si="20"/>
        <v>100000</v>
      </c>
      <c r="G480" s="230">
        <f t="shared" si="20"/>
        <v>100000</v>
      </c>
    </row>
    <row r="481" spans="1:7" s="277" customFormat="1" ht="72.75" customHeight="1">
      <c r="A481" s="282" t="s">
        <v>707</v>
      </c>
      <c r="B481" s="249" t="s">
        <v>229</v>
      </c>
      <c r="C481" s="249" t="s">
        <v>34</v>
      </c>
      <c r="D481" s="290" t="s">
        <v>708</v>
      </c>
      <c r="E481" s="276"/>
      <c r="F481" s="355">
        <f t="shared" si="20"/>
        <v>100000</v>
      </c>
      <c r="G481" s="252">
        <f t="shared" si="20"/>
        <v>100000</v>
      </c>
    </row>
    <row r="482" spans="1:7" s="234" customFormat="1" ht="42" customHeight="1">
      <c r="A482" s="283" t="s">
        <v>832</v>
      </c>
      <c r="B482" s="228" t="s">
        <v>229</v>
      </c>
      <c r="C482" s="228" t="s">
        <v>34</v>
      </c>
      <c r="D482" s="287" t="s">
        <v>833</v>
      </c>
      <c r="E482" s="229"/>
      <c r="F482" s="353">
        <f t="shared" si="20"/>
        <v>100000</v>
      </c>
      <c r="G482" s="230">
        <f t="shared" si="20"/>
        <v>100000</v>
      </c>
    </row>
    <row r="483" spans="1:7" ht="39">
      <c r="A483" s="238" t="s">
        <v>361</v>
      </c>
      <c r="B483" s="239" t="s">
        <v>229</v>
      </c>
      <c r="C483" s="239" t="s">
        <v>34</v>
      </c>
      <c r="D483" s="275" t="s">
        <v>834</v>
      </c>
      <c r="E483" s="241"/>
      <c r="F483" s="354">
        <f t="shared" si="20"/>
        <v>100000</v>
      </c>
      <c r="G483" s="242">
        <f t="shared" si="20"/>
        <v>100000</v>
      </c>
    </row>
    <row r="484" spans="1:7" ht="25.5" customHeight="1">
      <c r="A484" s="244" t="s">
        <v>435</v>
      </c>
      <c r="B484" s="239" t="s">
        <v>229</v>
      </c>
      <c r="C484" s="239" t="s">
        <v>34</v>
      </c>
      <c r="D484" s="275" t="s">
        <v>834</v>
      </c>
      <c r="E484" s="241" t="s">
        <v>261</v>
      </c>
      <c r="F484" s="354">
        <v>100000</v>
      </c>
      <c r="G484" s="242">
        <v>100000</v>
      </c>
    </row>
    <row r="485" spans="1:7" s="234" customFormat="1" ht="42" customHeight="1" hidden="1">
      <c r="A485" s="283" t="s">
        <v>709</v>
      </c>
      <c r="B485" s="228" t="s">
        <v>229</v>
      </c>
      <c r="C485" s="228" t="s">
        <v>34</v>
      </c>
      <c r="D485" s="287" t="s">
        <v>710</v>
      </c>
      <c r="E485" s="229"/>
      <c r="F485" s="353"/>
      <c r="G485" s="230"/>
    </row>
    <row r="486" spans="1:7" ht="39" hidden="1">
      <c r="A486" s="238" t="s">
        <v>361</v>
      </c>
      <c r="B486" s="239" t="s">
        <v>229</v>
      </c>
      <c r="C486" s="239" t="s">
        <v>34</v>
      </c>
      <c r="D486" s="275" t="s">
        <v>835</v>
      </c>
      <c r="E486" s="241"/>
      <c r="F486" s="354">
        <f>F487</f>
        <v>0</v>
      </c>
      <c r="G486" s="242">
        <f>G487</f>
        <v>0</v>
      </c>
    </row>
    <row r="487" spans="1:7" ht="26.25" hidden="1">
      <c r="A487" s="244" t="s">
        <v>435</v>
      </c>
      <c r="B487" s="239" t="s">
        <v>229</v>
      </c>
      <c r="C487" s="239" t="s">
        <v>34</v>
      </c>
      <c r="D487" s="275" t="s">
        <v>835</v>
      </c>
      <c r="E487" s="241" t="s">
        <v>261</v>
      </c>
      <c r="F487" s="354"/>
      <c r="G487" s="242"/>
    </row>
    <row r="488" spans="1:7" s="234" customFormat="1" ht="14.25">
      <c r="A488" s="233" t="s">
        <v>121</v>
      </c>
      <c r="B488" s="228" t="s">
        <v>266</v>
      </c>
      <c r="C488" s="228"/>
      <c r="D488" s="228"/>
      <c r="E488" s="229"/>
      <c r="F488" s="353">
        <f aca="true" t="shared" si="21" ref="F488:G490">F489</f>
        <v>20000</v>
      </c>
      <c r="G488" s="230">
        <f t="shared" si="21"/>
        <v>20000</v>
      </c>
    </row>
    <row r="489" spans="1:7" s="234" customFormat="1" ht="20.25" customHeight="1">
      <c r="A489" s="233" t="s">
        <v>122</v>
      </c>
      <c r="B489" s="228" t="s">
        <v>266</v>
      </c>
      <c r="C489" s="228" t="s">
        <v>34</v>
      </c>
      <c r="D489" s="228"/>
      <c r="E489" s="229"/>
      <c r="F489" s="353">
        <f t="shared" si="21"/>
        <v>20000</v>
      </c>
      <c r="G489" s="230">
        <f t="shared" si="21"/>
        <v>20000</v>
      </c>
    </row>
    <row r="490" spans="1:7" s="234" customFormat="1" ht="48.75" customHeight="1">
      <c r="A490" s="258" t="s">
        <v>836</v>
      </c>
      <c r="B490" s="228" t="s">
        <v>266</v>
      </c>
      <c r="C490" s="228" t="s">
        <v>34</v>
      </c>
      <c r="D490" s="267" t="s">
        <v>837</v>
      </c>
      <c r="E490" s="229"/>
      <c r="F490" s="353">
        <f t="shared" si="21"/>
        <v>20000</v>
      </c>
      <c r="G490" s="230">
        <f t="shared" si="21"/>
        <v>20000</v>
      </c>
    </row>
    <row r="491" spans="1:7" s="253" customFormat="1" ht="56.25" customHeight="1">
      <c r="A491" s="338" t="s">
        <v>838</v>
      </c>
      <c r="B491" s="249" t="s">
        <v>266</v>
      </c>
      <c r="C491" s="249" t="s">
        <v>34</v>
      </c>
      <c r="D491" s="269" t="s">
        <v>839</v>
      </c>
      <c r="E491" s="257"/>
      <c r="F491" s="355">
        <f>F493</f>
        <v>20000</v>
      </c>
      <c r="G491" s="252">
        <f>G493</f>
        <v>20000</v>
      </c>
    </row>
    <row r="492" spans="1:7" s="277" customFormat="1" ht="55.5" customHeight="1">
      <c r="A492" s="227" t="s">
        <v>840</v>
      </c>
      <c r="B492" s="228" t="s">
        <v>266</v>
      </c>
      <c r="C492" s="228" t="s">
        <v>34</v>
      </c>
      <c r="D492" s="267" t="s">
        <v>841</v>
      </c>
      <c r="E492" s="276"/>
      <c r="F492" s="363">
        <f>F493</f>
        <v>20000</v>
      </c>
      <c r="G492" s="339">
        <f>G493</f>
        <v>20000</v>
      </c>
    </row>
    <row r="493" spans="1:7" ht="15">
      <c r="A493" s="238" t="s">
        <v>842</v>
      </c>
      <c r="B493" s="239" t="s">
        <v>266</v>
      </c>
      <c r="C493" s="239" t="s">
        <v>34</v>
      </c>
      <c r="D493" s="269" t="s">
        <v>843</v>
      </c>
      <c r="E493" s="241"/>
      <c r="F493" s="354">
        <f>F494</f>
        <v>20000</v>
      </c>
      <c r="G493" s="242">
        <f>G494</f>
        <v>20000</v>
      </c>
    </row>
    <row r="494" spans="1:7" ht="15">
      <c r="A494" s="303" t="s">
        <v>285</v>
      </c>
      <c r="B494" s="239" t="s">
        <v>266</v>
      </c>
      <c r="C494" s="239" t="s">
        <v>34</v>
      </c>
      <c r="D494" s="269" t="s">
        <v>843</v>
      </c>
      <c r="E494" s="241" t="s">
        <v>123</v>
      </c>
      <c r="F494" s="354">
        <v>20000</v>
      </c>
      <c r="G494" s="242">
        <v>20000</v>
      </c>
    </row>
    <row r="495" spans="1:7" s="234" customFormat="1" ht="29.25" customHeight="1">
      <c r="A495" s="233" t="s">
        <v>124</v>
      </c>
      <c r="B495" s="228" t="s">
        <v>125</v>
      </c>
      <c r="C495" s="228"/>
      <c r="D495" s="228"/>
      <c r="E495" s="229"/>
      <c r="F495" s="353">
        <f aca="true" t="shared" si="22" ref="F495:G500">F496</f>
        <v>6320386</v>
      </c>
      <c r="G495" s="230">
        <f t="shared" si="22"/>
        <v>6320386</v>
      </c>
    </row>
    <row r="496" spans="1:7" s="234" customFormat="1" ht="32.25" customHeight="1">
      <c r="A496" s="233" t="s">
        <v>126</v>
      </c>
      <c r="B496" s="228" t="s">
        <v>125</v>
      </c>
      <c r="C496" s="228" t="s">
        <v>34</v>
      </c>
      <c r="D496" s="228"/>
      <c r="E496" s="229"/>
      <c r="F496" s="353">
        <f t="shared" si="22"/>
        <v>6320386</v>
      </c>
      <c r="G496" s="230">
        <f t="shared" si="22"/>
        <v>6320386</v>
      </c>
    </row>
    <row r="497" spans="1:7" s="234" customFormat="1" ht="41.25" customHeight="1">
      <c r="A497" s="258" t="s">
        <v>836</v>
      </c>
      <c r="B497" s="228" t="s">
        <v>125</v>
      </c>
      <c r="C497" s="228" t="s">
        <v>34</v>
      </c>
      <c r="D497" s="228" t="s">
        <v>837</v>
      </c>
      <c r="E497" s="229"/>
      <c r="F497" s="353">
        <f t="shared" si="22"/>
        <v>6320386</v>
      </c>
      <c r="G497" s="230">
        <f t="shared" si="22"/>
        <v>6320386</v>
      </c>
    </row>
    <row r="498" spans="1:7" s="253" customFormat="1" ht="66.75" customHeight="1">
      <c r="A498" s="338" t="s">
        <v>844</v>
      </c>
      <c r="B498" s="249" t="s">
        <v>125</v>
      </c>
      <c r="C498" s="249" t="s">
        <v>34</v>
      </c>
      <c r="D498" s="249" t="s">
        <v>845</v>
      </c>
      <c r="E498" s="257"/>
      <c r="F498" s="355">
        <f t="shared" si="22"/>
        <v>6320386</v>
      </c>
      <c r="G498" s="252">
        <f t="shared" si="22"/>
        <v>6320386</v>
      </c>
    </row>
    <row r="499" spans="1:7" s="234" customFormat="1" ht="36" customHeight="1">
      <c r="A499" s="258" t="s">
        <v>846</v>
      </c>
      <c r="B499" s="228" t="s">
        <v>125</v>
      </c>
      <c r="C499" s="228" t="s">
        <v>34</v>
      </c>
      <c r="D499" s="228" t="s">
        <v>847</v>
      </c>
      <c r="E499" s="229"/>
      <c r="F499" s="353">
        <f t="shared" si="22"/>
        <v>6320386</v>
      </c>
      <c r="G499" s="230">
        <f t="shared" si="22"/>
        <v>6320386</v>
      </c>
    </row>
    <row r="500" spans="1:7" ht="39">
      <c r="A500" s="255" t="s">
        <v>848</v>
      </c>
      <c r="B500" s="239" t="s">
        <v>125</v>
      </c>
      <c r="C500" s="239" t="s">
        <v>34</v>
      </c>
      <c r="D500" s="239" t="s">
        <v>849</v>
      </c>
      <c r="E500" s="241"/>
      <c r="F500" s="354">
        <f t="shared" si="22"/>
        <v>6320386</v>
      </c>
      <c r="G500" s="242">
        <f t="shared" si="22"/>
        <v>6320386</v>
      </c>
    </row>
    <row r="501" spans="1:7" ht="15">
      <c r="A501" s="305" t="s">
        <v>90</v>
      </c>
      <c r="B501" s="239" t="s">
        <v>125</v>
      </c>
      <c r="C501" s="239" t="s">
        <v>34</v>
      </c>
      <c r="D501" s="239" t="s">
        <v>849</v>
      </c>
      <c r="E501" s="245" t="s">
        <v>97</v>
      </c>
      <c r="F501" s="354">
        <v>6320386</v>
      </c>
      <c r="G501" s="242">
        <v>6320386</v>
      </c>
    </row>
    <row r="502" spans="1:7" ht="15" thickBot="1">
      <c r="A502" s="364" t="s">
        <v>286</v>
      </c>
      <c r="B502" s="365"/>
      <c r="C502" s="365"/>
      <c r="D502" s="365"/>
      <c r="E502" s="366"/>
      <c r="F502" s="367">
        <v>3831750</v>
      </c>
      <c r="G502" s="368">
        <v>8165525</v>
      </c>
    </row>
    <row r="503" spans="2:6" ht="15">
      <c r="B503" s="344"/>
      <c r="C503" s="344"/>
      <c r="D503" s="344"/>
      <c r="E503" s="345"/>
      <c r="F503" s="346"/>
    </row>
  </sheetData>
  <sheetProtection/>
  <mergeCells count="11">
    <mergeCell ref="F11:F12"/>
    <mergeCell ref="C4:G4"/>
    <mergeCell ref="C5:G5"/>
    <mergeCell ref="B6:F6"/>
    <mergeCell ref="A7:G7"/>
    <mergeCell ref="G11:G12"/>
    <mergeCell ref="A11:A12"/>
    <mergeCell ref="B11:B12"/>
    <mergeCell ref="C11:C12"/>
    <mergeCell ref="D11:D12"/>
    <mergeCell ref="E11:E12"/>
  </mergeCells>
  <hyperlinks>
    <hyperlink ref="A210" r:id="rId1" display="consultantplus://offline/ref=C6EF3AE28B6C46D1117CBBA251A07B11C6C7C5768D606C8B0E322DA1BBA42282C9440EEF08E6CC43400230U6VFM"/>
  </hyperlinks>
  <printOptions/>
  <pageMargins left="0.7086614173228347" right="0.34" top="0.45" bottom="0.49" header="0.31496062992125984" footer="0.31496062992125984"/>
  <pageSetup horizontalDpi="600" verticalDpi="600" orientation="portrait" paperSize="9" scale="6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4"/>
  <sheetViews>
    <sheetView zoomScalePageLayoutView="0" workbookViewId="0" topLeftCell="A1">
      <selection activeCell="B4" sqref="B4:F4"/>
    </sheetView>
  </sheetViews>
  <sheetFormatPr defaultColWidth="9.00390625" defaultRowHeight="12.75"/>
  <cols>
    <col min="1" max="1" width="64.875" style="206" customWidth="1"/>
    <col min="2" max="2" width="5.125" style="218" customWidth="1"/>
    <col min="3" max="3" width="4.875" style="218" customWidth="1"/>
    <col min="4" max="4" width="5.00390625" style="218" customWidth="1"/>
    <col min="5" max="5" width="17.125" style="218" customWidth="1"/>
    <col min="6" max="6" width="5.625" style="347" customWidth="1"/>
    <col min="7" max="7" width="17.25390625" style="346" hidden="1" customWidth="1"/>
    <col min="8" max="8" width="23.375" style="375" hidden="1" customWidth="1"/>
    <col min="9" max="9" width="16.25390625" style="346" bestFit="1" customWidth="1"/>
    <col min="10" max="16384" width="9.125" style="210" customWidth="1"/>
  </cols>
  <sheetData>
    <row r="1" spans="2:8" ht="15">
      <c r="B1" s="207" t="s">
        <v>129</v>
      </c>
      <c r="D1" s="207"/>
      <c r="E1" s="207"/>
      <c r="F1" s="208"/>
      <c r="H1" s="369"/>
    </row>
    <row r="2" spans="2:8" ht="15.75" customHeight="1">
      <c r="B2" s="207" t="s">
        <v>78</v>
      </c>
      <c r="C2" s="207"/>
      <c r="D2" s="207"/>
      <c r="E2" s="207"/>
      <c r="F2" s="208"/>
      <c r="H2" s="370"/>
    </row>
    <row r="3" spans="2:8" ht="15.75">
      <c r="B3" s="213" t="s">
        <v>79</v>
      </c>
      <c r="C3" s="213"/>
      <c r="D3" s="213"/>
      <c r="E3" s="371"/>
      <c r="F3" s="214"/>
      <c r="H3" s="370"/>
    </row>
    <row r="4" spans="1:8" ht="22.5" customHeight="1">
      <c r="A4" s="215"/>
      <c r="B4" s="751" t="s">
        <v>1373</v>
      </c>
      <c r="C4" s="751"/>
      <c r="D4" s="751"/>
      <c r="E4" s="751"/>
      <c r="F4" s="751"/>
      <c r="H4" s="370"/>
    </row>
    <row r="5" spans="1:9" ht="54" customHeight="1">
      <c r="A5" s="216"/>
      <c r="B5" s="765" t="s">
        <v>855</v>
      </c>
      <c r="C5" s="765"/>
      <c r="D5" s="765"/>
      <c r="E5" s="765"/>
      <c r="F5" s="765"/>
      <c r="G5" s="765"/>
      <c r="H5" s="765"/>
      <c r="I5" s="765"/>
    </row>
    <row r="6" spans="1:9" ht="34.5" customHeight="1" hidden="1">
      <c r="A6" s="216"/>
      <c r="B6" s="752" t="s">
        <v>856</v>
      </c>
      <c r="C6" s="752"/>
      <c r="D6" s="752"/>
      <c r="E6" s="752"/>
      <c r="F6" s="752"/>
      <c r="G6" s="752"/>
      <c r="H6" s="752"/>
      <c r="I6" s="752"/>
    </row>
    <row r="7" spans="1:9" ht="8.25" customHeight="1">
      <c r="A7" s="216"/>
      <c r="B7" s="372"/>
      <c r="C7" s="372"/>
      <c r="D7" s="372"/>
      <c r="E7" s="372"/>
      <c r="F7" s="372"/>
      <c r="G7" s="373"/>
      <c r="H7" s="372"/>
      <c r="I7" s="372"/>
    </row>
    <row r="8" spans="1:9" ht="41.25" customHeight="1">
      <c r="A8" s="766" t="s">
        <v>857</v>
      </c>
      <c r="B8" s="766"/>
      <c r="C8" s="766"/>
      <c r="D8" s="766"/>
      <c r="E8" s="766"/>
      <c r="F8" s="766"/>
      <c r="G8" s="766"/>
      <c r="H8" s="766"/>
      <c r="I8" s="766"/>
    </row>
    <row r="9" spans="6:9" ht="12.75" customHeight="1" thickBot="1">
      <c r="F9" s="219"/>
      <c r="G9" s="374"/>
      <c r="I9" s="220" t="s">
        <v>414</v>
      </c>
    </row>
    <row r="10" spans="1:9" ht="27.75" customHeight="1">
      <c r="A10" s="754" t="s">
        <v>80</v>
      </c>
      <c r="B10" s="756" t="s">
        <v>130</v>
      </c>
      <c r="C10" s="756" t="s">
        <v>81</v>
      </c>
      <c r="D10" s="756" t="s">
        <v>30</v>
      </c>
      <c r="E10" s="758" t="s">
        <v>31</v>
      </c>
      <c r="F10" s="758" t="s">
        <v>32</v>
      </c>
      <c r="G10" s="767" t="s">
        <v>858</v>
      </c>
      <c r="H10" s="769" t="s">
        <v>859</v>
      </c>
      <c r="I10" s="771" t="s">
        <v>287</v>
      </c>
    </row>
    <row r="11" spans="1:9" ht="3.75" customHeight="1" thickBot="1">
      <c r="A11" s="755"/>
      <c r="B11" s="757"/>
      <c r="C11" s="757"/>
      <c r="D11" s="757"/>
      <c r="E11" s="759"/>
      <c r="F11" s="759"/>
      <c r="G11" s="768"/>
      <c r="H11" s="770"/>
      <c r="I11" s="772"/>
    </row>
    <row r="12" spans="1:9" s="225" customFormat="1" ht="12.75" customHeight="1">
      <c r="A12" s="221">
        <v>1</v>
      </c>
      <c r="B12" s="222">
        <v>2</v>
      </c>
      <c r="C12" s="222" t="s">
        <v>83</v>
      </c>
      <c r="D12" s="222" t="s">
        <v>84</v>
      </c>
      <c r="E12" s="223" t="s">
        <v>85</v>
      </c>
      <c r="F12" s="223" t="s">
        <v>86</v>
      </c>
      <c r="G12" s="376"/>
      <c r="H12" s="377"/>
      <c r="I12" s="378" t="s">
        <v>128</v>
      </c>
    </row>
    <row r="13" spans="1:9" s="231" customFormat="1" ht="20.25">
      <c r="A13" s="379" t="s">
        <v>87</v>
      </c>
      <c r="B13" s="228"/>
      <c r="C13" s="228"/>
      <c r="D13" s="228"/>
      <c r="E13" s="228"/>
      <c r="F13" s="229"/>
      <c r="G13" s="353">
        <f>G14+G318+G460</f>
        <v>378949411</v>
      </c>
      <c r="H13" s="380">
        <f>H14+H318+H460</f>
        <v>15001612</v>
      </c>
      <c r="I13" s="230">
        <f>G13+H13</f>
        <v>393951023</v>
      </c>
    </row>
    <row r="14" spans="1:9" s="234" customFormat="1" ht="16.5" customHeight="1">
      <c r="A14" s="379" t="s">
        <v>131</v>
      </c>
      <c r="B14" s="228" t="s">
        <v>132</v>
      </c>
      <c r="C14" s="228"/>
      <c r="D14" s="228"/>
      <c r="E14" s="228"/>
      <c r="F14" s="229"/>
      <c r="G14" s="353">
        <f>G15+G146+G162+G202+G236+G253+G260+G268+G294+G304+G311</f>
        <v>73301666</v>
      </c>
      <c r="H14" s="380"/>
      <c r="I14" s="230">
        <f aca="true" t="shared" si="0" ref="I14:I82">G14+H14</f>
        <v>73301666</v>
      </c>
    </row>
    <row r="15" spans="1:9" s="234" customFormat="1" ht="14.25">
      <c r="A15" s="233" t="s">
        <v>33</v>
      </c>
      <c r="B15" s="228" t="s">
        <v>132</v>
      </c>
      <c r="C15" s="228" t="s">
        <v>34</v>
      </c>
      <c r="D15" s="228"/>
      <c r="E15" s="228"/>
      <c r="F15" s="229"/>
      <c r="G15" s="353">
        <f>G16+G21+G30+G80+G85+G73+G68</f>
        <v>32156068</v>
      </c>
      <c r="H15" s="380"/>
      <c r="I15" s="230">
        <f t="shared" si="0"/>
        <v>32156068</v>
      </c>
    </row>
    <row r="16" spans="1:9" s="234" customFormat="1" ht="28.5" customHeight="1">
      <c r="A16" s="235" t="s">
        <v>313</v>
      </c>
      <c r="B16" s="228" t="s">
        <v>132</v>
      </c>
      <c r="C16" s="228" t="s">
        <v>34</v>
      </c>
      <c r="D16" s="228" t="s">
        <v>262</v>
      </c>
      <c r="E16" s="228"/>
      <c r="F16" s="229"/>
      <c r="G16" s="353">
        <f>G18</f>
        <v>1448500</v>
      </c>
      <c r="H16" s="380"/>
      <c r="I16" s="230">
        <f t="shared" si="0"/>
        <v>1448500</v>
      </c>
    </row>
    <row r="17" spans="1:9" s="234" customFormat="1" ht="19.5" customHeight="1">
      <c r="A17" s="236" t="s">
        <v>415</v>
      </c>
      <c r="B17" s="228" t="s">
        <v>132</v>
      </c>
      <c r="C17" s="228" t="s">
        <v>34</v>
      </c>
      <c r="D17" s="228" t="s">
        <v>262</v>
      </c>
      <c r="E17" s="237" t="s">
        <v>416</v>
      </c>
      <c r="F17" s="229"/>
      <c r="G17" s="353">
        <f>G18</f>
        <v>1448500</v>
      </c>
      <c r="H17" s="380"/>
      <c r="I17" s="230">
        <f t="shared" si="0"/>
        <v>1448500</v>
      </c>
    </row>
    <row r="18" spans="1:9" ht="17.25" customHeight="1">
      <c r="A18" s="238" t="s">
        <v>417</v>
      </c>
      <c r="B18" s="239" t="s">
        <v>132</v>
      </c>
      <c r="C18" s="239" t="s">
        <v>34</v>
      </c>
      <c r="D18" s="239" t="s">
        <v>262</v>
      </c>
      <c r="E18" s="240" t="s">
        <v>418</v>
      </c>
      <c r="F18" s="241"/>
      <c r="G18" s="354">
        <f>G20</f>
        <v>1448500</v>
      </c>
      <c r="H18" s="381"/>
      <c r="I18" s="242">
        <f t="shared" si="0"/>
        <v>1448500</v>
      </c>
    </row>
    <row r="19" spans="1:9" ht="30" customHeight="1">
      <c r="A19" s="243" t="s">
        <v>314</v>
      </c>
      <c r="B19" s="239" t="s">
        <v>132</v>
      </c>
      <c r="C19" s="239" t="s">
        <v>34</v>
      </c>
      <c r="D19" s="239" t="s">
        <v>262</v>
      </c>
      <c r="E19" s="240" t="s">
        <v>419</v>
      </c>
      <c r="F19" s="241"/>
      <c r="G19" s="354">
        <f>G20</f>
        <v>1448500</v>
      </c>
      <c r="H19" s="381"/>
      <c r="I19" s="242">
        <f t="shared" si="0"/>
        <v>1448500</v>
      </c>
    </row>
    <row r="20" spans="1:9" ht="41.25" customHeight="1">
      <c r="A20" s="244" t="s">
        <v>311</v>
      </c>
      <c r="B20" s="239" t="s">
        <v>132</v>
      </c>
      <c r="C20" s="239" t="s">
        <v>34</v>
      </c>
      <c r="D20" s="239" t="s">
        <v>262</v>
      </c>
      <c r="E20" s="240" t="s">
        <v>419</v>
      </c>
      <c r="F20" s="245" t="s">
        <v>75</v>
      </c>
      <c r="G20" s="354">
        <f>1148500+300000</f>
        <v>1448500</v>
      </c>
      <c r="H20" s="381"/>
      <c r="I20" s="242">
        <f t="shared" si="0"/>
        <v>1448500</v>
      </c>
    </row>
    <row r="21" spans="1:9" s="234" customFormat="1" ht="42" customHeight="1">
      <c r="A21" s="235" t="s">
        <v>88</v>
      </c>
      <c r="B21" s="228" t="s">
        <v>132</v>
      </c>
      <c r="C21" s="228" t="s">
        <v>34</v>
      </c>
      <c r="D21" s="228" t="s">
        <v>315</v>
      </c>
      <c r="E21" s="228"/>
      <c r="F21" s="229"/>
      <c r="G21" s="353">
        <f>G22</f>
        <v>1588000</v>
      </c>
      <c r="H21" s="380"/>
      <c r="I21" s="242">
        <f t="shared" si="0"/>
        <v>1588000</v>
      </c>
    </row>
    <row r="22" spans="1:9" s="234" customFormat="1" ht="30.75" customHeight="1">
      <c r="A22" s="236" t="s">
        <v>420</v>
      </c>
      <c r="B22" s="228" t="s">
        <v>132</v>
      </c>
      <c r="C22" s="228" t="s">
        <v>34</v>
      </c>
      <c r="D22" s="228" t="s">
        <v>315</v>
      </c>
      <c r="E22" s="237" t="s">
        <v>421</v>
      </c>
      <c r="F22" s="229"/>
      <c r="G22" s="353">
        <f>G23+G26</f>
        <v>1588000</v>
      </c>
      <c r="H22" s="380"/>
      <c r="I22" s="242">
        <f t="shared" si="0"/>
        <v>1588000</v>
      </c>
    </row>
    <row r="23" spans="1:9" s="234" customFormat="1" ht="18.75" customHeight="1">
      <c r="A23" s="233" t="s">
        <v>422</v>
      </c>
      <c r="B23" s="228" t="s">
        <v>132</v>
      </c>
      <c r="C23" s="228" t="s">
        <v>34</v>
      </c>
      <c r="D23" s="228" t="s">
        <v>315</v>
      </c>
      <c r="E23" s="237" t="s">
        <v>423</v>
      </c>
      <c r="F23" s="229"/>
      <c r="G23" s="353">
        <f>G24</f>
        <v>839000</v>
      </c>
      <c r="H23" s="380"/>
      <c r="I23" s="230">
        <f t="shared" si="0"/>
        <v>839000</v>
      </c>
    </row>
    <row r="24" spans="1:9" ht="26.25">
      <c r="A24" s="243" t="s">
        <v>314</v>
      </c>
      <c r="B24" s="239" t="s">
        <v>132</v>
      </c>
      <c r="C24" s="239" t="s">
        <v>34</v>
      </c>
      <c r="D24" s="239" t="s">
        <v>315</v>
      </c>
      <c r="E24" s="240" t="s">
        <v>424</v>
      </c>
      <c r="F24" s="245"/>
      <c r="G24" s="354">
        <f>G25</f>
        <v>839000</v>
      </c>
      <c r="H24" s="381"/>
      <c r="I24" s="242">
        <f t="shared" si="0"/>
        <v>839000</v>
      </c>
    </row>
    <row r="25" spans="1:9" ht="44.25" customHeight="1">
      <c r="A25" s="244" t="s">
        <v>311</v>
      </c>
      <c r="B25" s="239" t="s">
        <v>132</v>
      </c>
      <c r="C25" s="239" t="s">
        <v>34</v>
      </c>
      <c r="D25" s="239" t="s">
        <v>315</v>
      </c>
      <c r="E25" s="240" t="s">
        <v>424</v>
      </c>
      <c r="F25" s="245" t="s">
        <v>75</v>
      </c>
      <c r="G25" s="354">
        <f>644000+195000</f>
        <v>839000</v>
      </c>
      <c r="H25" s="381"/>
      <c r="I25" s="242">
        <f t="shared" si="0"/>
        <v>839000</v>
      </c>
    </row>
    <row r="26" spans="1:9" s="234" customFormat="1" ht="18" customHeight="1">
      <c r="A26" s="233" t="s">
        <v>425</v>
      </c>
      <c r="B26" s="228" t="s">
        <v>132</v>
      </c>
      <c r="C26" s="228" t="s">
        <v>34</v>
      </c>
      <c r="D26" s="228" t="s">
        <v>315</v>
      </c>
      <c r="E26" s="237" t="s">
        <v>426</v>
      </c>
      <c r="F26" s="246"/>
      <c r="G26" s="353">
        <f>G27</f>
        <v>749000</v>
      </c>
      <c r="H26" s="380"/>
      <c r="I26" s="230">
        <f t="shared" si="0"/>
        <v>749000</v>
      </c>
    </row>
    <row r="27" spans="1:9" ht="27.75" customHeight="1">
      <c r="A27" s="243" t="s">
        <v>314</v>
      </c>
      <c r="B27" s="239" t="s">
        <v>132</v>
      </c>
      <c r="C27" s="239" t="s">
        <v>34</v>
      </c>
      <c r="D27" s="239" t="s">
        <v>315</v>
      </c>
      <c r="E27" s="240" t="s">
        <v>427</v>
      </c>
      <c r="F27" s="245"/>
      <c r="G27" s="354">
        <f>G28+G29</f>
        <v>749000</v>
      </c>
      <c r="H27" s="381"/>
      <c r="I27" s="242">
        <f t="shared" si="0"/>
        <v>749000</v>
      </c>
    </row>
    <row r="28" spans="1:9" ht="42" customHeight="1">
      <c r="A28" s="244" t="s">
        <v>311</v>
      </c>
      <c r="B28" s="239" t="s">
        <v>132</v>
      </c>
      <c r="C28" s="239" t="s">
        <v>34</v>
      </c>
      <c r="D28" s="239" t="s">
        <v>315</v>
      </c>
      <c r="E28" s="240" t="s">
        <v>427</v>
      </c>
      <c r="F28" s="245" t="s">
        <v>75</v>
      </c>
      <c r="G28" s="354">
        <f>560000+167000</f>
        <v>727000</v>
      </c>
      <c r="H28" s="381"/>
      <c r="I28" s="242">
        <f t="shared" si="0"/>
        <v>727000</v>
      </c>
    </row>
    <row r="29" spans="1:9" ht="15.75" customHeight="1">
      <c r="A29" s="247" t="s">
        <v>76</v>
      </c>
      <c r="B29" s="239" t="s">
        <v>132</v>
      </c>
      <c r="C29" s="239" t="s">
        <v>34</v>
      </c>
      <c r="D29" s="239" t="s">
        <v>315</v>
      </c>
      <c r="E29" s="240" t="s">
        <v>427</v>
      </c>
      <c r="F29" s="245" t="s">
        <v>73</v>
      </c>
      <c r="G29" s="354">
        <f>2000+20000</f>
        <v>22000</v>
      </c>
      <c r="H29" s="381"/>
      <c r="I29" s="242">
        <f t="shared" si="0"/>
        <v>22000</v>
      </c>
    </row>
    <row r="30" spans="1:9" ht="39">
      <c r="A30" s="235" t="s">
        <v>89</v>
      </c>
      <c r="B30" s="239" t="s">
        <v>132</v>
      </c>
      <c r="C30" s="228" t="s">
        <v>316</v>
      </c>
      <c r="D30" s="228" t="s">
        <v>74</v>
      </c>
      <c r="E30" s="228"/>
      <c r="F30" s="229"/>
      <c r="G30" s="353">
        <f>G31+G48+G63+G57+G42</f>
        <v>19322414</v>
      </c>
      <c r="H30" s="381"/>
      <c r="I30" s="242">
        <f t="shared" si="0"/>
        <v>19322414</v>
      </c>
    </row>
    <row r="31" spans="1:9" s="234" customFormat="1" ht="42" customHeight="1">
      <c r="A31" s="233" t="s">
        <v>428</v>
      </c>
      <c r="B31" s="228" t="s">
        <v>132</v>
      </c>
      <c r="C31" s="228" t="s">
        <v>316</v>
      </c>
      <c r="D31" s="228" t="s">
        <v>74</v>
      </c>
      <c r="E31" s="237" t="s">
        <v>429</v>
      </c>
      <c r="F31" s="246"/>
      <c r="G31" s="353">
        <f>G37+G32</f>
        <v>2370000</v>
      </c>
      <c r="H31" s="380"/>
      <c r="I31" s="242">
        <f t="shared" si="0"/>
        <v>2370000</v>
      </c>
    </row>
    <row r="32" spans="1:9" s="234" customFormat="1" ht="59.25" customHeight="1">
      <c r="A32" s="248" t="s">
        <v>430</v>
      </c>
      <c r="B32" s="228" t="s">
        <v>132</v>
      </c>
      <c r="C32" s="249" t="s">
        <v>34</v>
      </c>
      <c r="D32" s="249" t="s">
        <v>74</v>
      </c>
      <c r="E32" s="250" t="s">
        <v>431</v>
      </c>
      <c r="F32" s="251"/>
      <c r="G32" s="355">
        <f>G34</f>
        <v>711000</v>
      </c>
      <c r="H32" s="380"/>
      <c r="I32" s="242">
        <f t="shared" si="0"/>
        <v>711000</v>
      </c>
    </row>
    <row r="33" spans="1:9" ht="48" customHeight="1">
      <c r="A33" s="254" t="s">
        <v>432</v>
      </c>
      <c r="B33" s="239" t="s">
        <v>132</v>
      </c>
      <c r="C33" s="228" t="s">
        <v>34</v>
      </c>
      <c r="D33" s="228" t="s">
        <v>74</v>
      </c>
      <c r="E33" s="237" t="s">
        <v>433</v>
      </c>
      <c r="F33" s="246"/>
      <c r="G33" s="353">
        <f>G34</f>
        <v>711000</v>
      </c>
      <c r="H33" s="381"/>
      <c r="I33" s="242">
        <f t="shared" si="0"/>
        <v>711000</v>
      </c>
    </row>
    <row r="34" spans="1:9" s="234" customFormat="1" ht="42" customHeight="1">
      <c r="A34" s="255" t="s">
        <v>319</v>
      </c>
      <c r="B34" s="228" t="s">
        <v>132</v>
      </c>
      <c r="C34" s="239" t="s">
        <v>34</v>
      </c>
      <c r="D34" s="239" t="s">
        <v>74</v>
      </c>
      <c r="E34" s="240" t="s">
        <v>434</v>
      </c>
      <c r="F34" s="245"/>
      <c r="G34" s="354">
        <f>G35+G36</f>
        <v>711000</v>
      </c>
      <c r="H34" s="380"/>
      <c r="I34" s="230">
        <f t="shared" si="0"/>
        <v>711000</v>
      </c>
    </row>
    <row r="35" spans="1:9" ht="42.75" customHeight="1">
      <c r="A35" s="244" t="s">
        <v>311</v>
      </c>
      <c r="B35" s="239" t="s">
        <v>132</v>
      </c>
      <c r="C35" s="239" t="s">
        <v>34</v>
      </c>
      <c r="D35" s="239" t="s">
        <v>74</v>
      </c>
      <c r="E35" s="240" t="s">
        <v>434</v>
      </c>
      <c r="F35" s="245" t="s">
        <v>75</v>
      </c>
      <c r="G35" s="354">
        <f>546000+165000</f>
        <v>711000</v>
      </c>
      <c r="H35" s="381"/>
      <c r="I35" s="242">
        <f t="shared" si="0"/>
        <v>711000</v>
      </c>
    </row>
    <row r="36" spans="1:9" s="234" customFormat="1" ht="39" customHeight="1" hidden="1">
      <c r="A36" s="244" t="s">
        <v>435</v>
      </c>
      <c r="B36" s="239" t="s">
        <v>132</v>
      </c>
      <c r="C36" s="239" t="s">
        <v>34</v>
      </c>
      <c r="D36" s="239" t="s">
        <v>74</v>
      </c>
      <c r="E36" s="240" t="s">
        <v>434</v>
      </c>
      <c r="F36" s="245" t="s">
        <v>261</v>
      </c>
      <c r="G36" s="353"/>
      <c r="H36" s="380"/>
      <c r="I36" s="242">
        <f t="shared" si="0"/>
        <v>0</v>
      </c>
    </row>
    <row r="37" spans="1:9" s="234" customFormat="1" ht="55.5" customHeight="1">
      <c r="A37" s="256" t="s">
        <v>436</v>
      </c>
      <c r="B37" s="239" t="s">
        <v>132</v>
      </c>
      <c r="C37" s="249" t="s">
        <v>34</v>
      </c>
      <c r="D37" s="249" t="s">
        <v>74</v>
      </c>
      <c r="E37" s="250" t="s">
        <v>437</v>
      </c>
      <c r="F37" s="257"/>
      <c r="G37" s="355">
        <f>G38</f>
        <v>1659000</v>
      </c>
      <c r="H37" s="380"/>
      <c r="I37" s="242">
        <f t="shared" si="0"/>
        <v>1659000</v>
      </c>
    </row>
    <row r="38" spans="1:9" s="234" customFormat="1" ht="45.75" customHeight="1">
      <c r="A38" s="258" t="s">
        <v>438</v>
      </c>
      <c r="B38" s="228" t="s">
        <v>132</v>
      </c>
      <c r="C38" s="228" t="s">
        <v>34</v>
      </c>
      <c r="D38" s="228" t="s">
        <v>74</v>
      </c>
      <c r="E38" s="237" t="s">
        <v>439</v>
      </c>
      <c r="F38" s="229"/>
      <c r="G38" s="353">
        <f>G39</f>
        <v>1659000</v>
      </c>
      <c r="H38" s="380"/>
      <c r="I38" s="230">
        <f t="shared" si="0"/>
        <v>1659000</v>
      </c>
    </row>
    <row r="39" spans="1:9" ht="33" customHeight="1">
      <c r="A39" s="243" t="s">
        <v>318</v>
      </c>
      <c r="B39" s="239" t="s">
        <v>132</v>
      </c>
      <c r="C39" s="239" t="s">
        <v>34</v>
      </c>
      <c r="D39" s="239" t="s">
        <v>74</v>
      </c>
      <c r="E39" s="240" t="s">
        <v>440</v>
      </c>
      <c r="F39" s="241"/>
      <c r="G39" s="354">
        <f>G40+G41</f>
        <v>1659000</v>
      </c>
      <c r="H39" s="381"/>
      <c r="I39" s="242">
        <f t="shared" si="0"/>
        <v>1659000</v>
      </c>
    </row>
    <row r="40" spans="1:9" ht="44.25" customHeight="1">
      <c r="A40" s="244" t="s">
        <v>311</v>
      </c>
      <c r="B40" s="239" t="s">
        <v>132</v>
      </c>
      <c r="C40" s="239" t="s">
        <v>34</v>
      </c>
      <c r="D40" s="239" t="s">
        <v>74</v>
      </c>
      <c r="E40" s="240" t="s">
        <v>440</v>
      </c>
      <c r="F40" s="245" t="s">
        <v>75</v>
      </c>
      <c r="G40" s="354">
        <f>1274000+385000</f>
        <v>1659000</v>
      </c>
      <c r="H40" s="381"/>
      <c r="I40" s="242">
        <f t="shared" si="0"/>
        <v>1659000</v>
      </c>
    </row>
    <row r="41" spans="1:9" ht="44.25" customHeight="1" hidden="1">
      <c r="A41" s="244" t="s">
        <v>435</v>
      </c>
      <c r="B41" s="239" t="s">
        <v>132</v>
      </c>
      <c r="C41" s="239" t="s">
        <v>34</v>
      </c>
      <c r="D41" s="239" t="s">
        <v>74</v>
      </c>
      <c r="E41" s="240" t="s">
        <v>440</v>
      </c>
      <c r="F41" s="245" t="s">
        <v>261</v>
      </c>
      <c r="G41" s="354"/>
      <c r="H41" s="381"/>
      <c r="I41" s="242">
        <f t="shared" si="0"/>
        <v>0</v>
      </c>
    </row>
    <row r="42" spans="1:9" ht="45.75" customHeight="1">
      <c r="A42" s="227" t="s">
        <v>320</v>
      </c>
      <c r="B42" s="239" t="s">
        <v>132</v>
      </c>
      <c r="C42" s="228" t="s">
        <v>34</v>
      </c>
      <c r="D42" s="228" t="s">
        <v>74</v>
      </c>
      <c r="E42" s="237" t="s">
        <v>441</v>
      </c>
      <c r="F42" s="229"/>
      <c r="G42" s="353">
        <f>G43</f>
        <v>331614</v>
      </c>
      <c r="H42" s="381"/>
      <c r="I42" s="242">
        <f t="shared" si="0"/>
        <v>331614</v>
      </c>
    </row>
    <row r="43" spans="1:9" s="277" customFormat="1" ht="72" customHeight="1">
      <c r="A43" s="259" t="s">
        <v>442</v>
      </c>
      <c r="B43" s="249" t="s">
        <v>132</v>
      </c>
      <c r="C43" s="249" t="s">
        <v>34</v>
      </c>
      <c r="D43" s="249" t="s">
        <v>74</v>
      </c>
      <c r="E43" s="250" t="s">
        <v>443</v>
      </c>
      <c r="F43" s="257"/>
      <c r="G43" s="355">
        <f>G45</f>
        <v>331614</v>
      </c>
      <c r="H43" s="382"/>
      <c r="I43" s="252">
        <f t="shared" si="0"/>
        <v>331614</v>
      </c>
    </row>
    <row r="44" spans="1:9" s="234" customFormat="1" ht="33.75" customHeight="1">
      <c r="A44" s="260" t="s">
        <v>444</v>
      </c>
      <c r="B44" s="228" t="s">
        <v>132</v>
      </c>
      <c r="C44" s="228" t="s">
        <v>34</v>
      </c>
      <c r="D44" s="228" t="s">
        <v>74</v>
      </c>
      <c r="E44" s="237" t="s">
        <v>445</v>
      </c>
      <c r="F44" s="229"/>
      <c r="G44" s="353">
        <f>G45</f>
        <v>331614</v>
      </c>
      <c r="H44" s="380"/>
      <c r="I44" s="230">
        <f t="shared" si="0"/>
        <v>331614</v>
      </c>
    </row>
    <row r="45" spans="1:9" s="234" customFormat="1" ht="31.5" customHeight="1">
      <c r="A45" s="255" t="s">
        <v>321</v>
      </c>
      <c r="B45" s="228" t="s">
        <v>132</v>
      </c>
      <c r="C45" s="239" t="s">
        <v>34</v>
      </c>
      <c r="D45" s="239" t="s">
        <v>74</v>
      </c>
      <c r="E45" s="240" t="s">
        <v>446</v>
      </c>
      <c r="F45" s="241"/>
      <c r="G45" s="354">
        <f>G46+G47</f>
        <v>331614</v>
      </c>
      <c r="H45" s="380"/>
      <c r="I45" s="230">
        <f t="shared" si="0"/>
        <v>331614</v>
      </c>
    </row>
    <row r="46" spans="1:9" ht="39">
      <c r="A46" s="244" t="s">
        <v>311</v>
      </c>
      <c r="B46" s="239" t="s">
        <v>132</v>
      </c>
      <c r="C46" s="239" t="s">
        <v>34</v>
      </c>
      <c r="D46" s="239" t="s">
        <v>74</v>
      </c>
      <c r="E46" s="240" t="s">
        <v>446</v>
      </c>
      <c r="F46" s="245" t="s">
        <v>75</v>
      </c>
      <c r="G46" s="354">
        <f>195100+58900</f>
        <v>254000</v>
      </c>
      <c r="H46" s="381"/>
      <c r="I46" s="242">
        <f t="shared" si="0"/>
        <v>254000</v>
      </c>
    </row>
    <row r="47" spans="1:9" ht="31.5" customHeight="1">
      <c r="A47" s="244" t="s">
        <v>435</v>
      </c>
      <c r="B47" s="239" t="s">
        <v>132</v>
      </c>
      <c r="C47" s="239" t="s">
        <v>34</v>
      </c>
      <c r="D47" s="239" t="s">
        <v>74</v>
      </c>
      <c r="E47" s="240" t="s">
        <v>446</v>
      </c>
      <c r="F47" s="245" t="s">
        <v>261</v>
      </c>
      <c r="G47" s="354">
        <f>16560+36054+25000</f>
        <v>77614</v>
      </c>
      <c r="H47" s="381"/>
      <c r="I47" s="242">
        <f t="shared" si="0"/>
        <v>77614</v>
      </c>
    </row>
    <row r="48" spans="1:9" s="234" customFormat="1" ht="54.75" customHeight="1">
      <c r="A48" s="233" t="s">
        <v>447</v>
      </c>
      <c r="B48" s="228" t="s">
        <v>132</v>
      </c>
      <c r="C48" s="228" t="s">
        <v>34</v>
      </c>
      <c r="D48" s="228" t="s">
        <v>74</v>
      </c>
      <c r="E48" s="237" t="s">
        <v>448</v>
      </c>
      <c r="F48" s="246"/>
      <c r="G48" s="353">
        <f>G49</f>
        <v>474000</v>
      </c>
      <c r="H48" s="380"/>
      <c r="I48" s="230">
        <f t="shared" si="0"/>
        <v>474000</v>
      </c>
    </row>
    <row r="49" spans="1:9" s="253" customFormat="1" ht="72.75" customHeight="1">
      <c r="A49" s="261" t="s">
        <v>449</v>
      </c>
      <c r="B49" s="249" t="s">
        <v>132</v>
      </c>
      <c r="C49" s="249" t="s">
        <v>34</v>
      </c>
      <c r="D49" s="249" t="s">
        <v>74</v>
      </c>
      <c r="E49" s="250" t="s">
        <v>450</v>
      </c>
      <c r="F49" s="251"/>
      <c r="G49" s="355">
        <f>G51+G54</f>
        <v>474000</v>
      </c>
      <c r="H49" s="383"/>
      <c r="I49" s="252">
        <f t="shared" si="0"/>
        <v>474000</v>
      </c>
    </row>
    <row r="50" spans="1:9" s="234" customFormat="1" ht="57" customHeight="1">
      <c r="A50" s="258" t="s">
        <v>451</v>
      </c>
      <c r="B50" s="228" t="s">
        <v>132</v>
      </c>
      <c r="C50" s="228" t="s">
        <v>34</v>
      </c>
      <c r="D50" s="228" t="s">
        <v>74</v>
      </c>
      <c r="E50" s="237" t="s">
        <v>452</v>
      </c>
      <c r="F50" s="246"/>
      <c r="G50" s="353">
        <f>G51+G54</f>
        <v>474000</v>
      </c>
      <c r="H50" s="380"/>
      <c r="I50" s="230">
        <f t="shared" si="0"/>
        <v>474000</v>
      </c>
    </row>
    <row r="51" spans="1:9" ht="36" customHeight="1">
      <c r="A51" s="255" t="s">
        <v>322</v>
      </c>
      <c r="B51" s="239" t="s">
        <v>132</v>
      </c>
      <c r="C51" s="239" t="s">
        <v>34</v>
      </c>
      <c r="D51" s="239" t="s">
        <v>74</v>
      </c>
      <c r="E51" s="239" t="s">
        <v>453</v>
      </c>
      <c r="F51" s="241"/>
      <c r="G51" s="354">
        <f>G52+G53</f>
        <v>237000</v>
      </c>
      <c r="H51" s="381"/>
      <c r="I51" s="242">
        <f t="shared" si="0"/>
        <v>237000</v>
      </c>
    </row>
    <row r="52" spans="1:9" ht="51.75" customHeight="1">
      <c r="A52" s="244" t="s">
        <v>311</v>
      </c>
      <c r="B52" s="239" t="s">
        <v>132</v>
      </c>
      <c r="C52" s="239" t="s">
        <v>34</v>
      </c>
      <c r="D52" s="239" t="s">
        <v>74</v>
      </c>
      <c r="E52" s="239" t="s">
        <v>453</v>
      </c>
      <c r="F52" s="245" t="s">
        <v>75</v>
      </c>
      <c r="G52" s="354">
        <f>182000+55000</f>
        <v>237000</v>
      </c>
      <c r="H52" s="381"/>
      <c r="I52" s="242">
        <f t="shared" si="0"/>
        <v>237000</v>
      </c>
    </row>
    <row r="53" spans="1:9" ht="42" customHeight="1" hidden="1">
      <c r="A53" s="244" t="s">
        <v>435</v>
      </c>
      <c r="B53" s="239" t="s">
        <v>132</v>
      </c>
      <c r="C53" s="239" t="s">
        <v>34</v>
      </c>
      <c r="D53" s="239" t="s">
        <v>74</v>
      </c>
      <c r="E53" s="239" t="s">
        <v>453</v>
      </c>
      <c r="F53" s="245" t="s">
        <v>261</v>
      </c>
      <c r="G53" s="354"/>
      <c r="H53" s="381"/>
      <c r="I53" s="242">
        <f t="shared" si="0"/>
        <v>0</v>
      </c>
    </row>
    <row r="54" spans="1:9" ht="35.25" customHeight="1">
      <c r="A54" s="255" t="s">
        <v>326</v>
      </c>
      <c r="B54" s="239" t="s">
        <v>132</v>
      </c>
      <c r="C54" s="239" t="s">
        <v>34</v>
      </c>
      <c r="D54" s="239" t="s">
        <v>74</v>
      </c>
      <c r="E54" s="239" t="s">
        <v>454</v>
      </c>
      <c r="F54" s="241"/>
      <c r="G54" s="354">
        <f>G55+G56</f>
        <v>237000</v>
      </c>
      <c r="H54" s="381"/>
      <c r="I54" s="242">
        <f t="shared" si="0"/>
        <v>237000</v>
      </c>
    </row>
    <row r="55" spans="1:9" ht="40.5" customHeight="1">
      <c r="A55" s="244" t="s">
        <v>311</v>
      </c>
      <c r="B55" s="239" t="s">
        <v>132</v>
      </c>
      <c r="C55" s="239" t="s">
        <v>34</v>
      </c>
      <c r="D55" s="239" t="s">
        <v>74</v>
      </c>
      <c r="E55" s="239" t="s">
        <v>454</v>
      </c>
      <c r="F55" s="245" t="s">
        <v>75</v>
      </c>
      <c r="G55" s="354">
        <f>182000+55000</f>
        <v>237000</v>
      </c>
      <c r="H55" s="381"/>
      <c r="I55" s="242">
        <f t="shared" si="0"/>
        <v>237000</v>
      </c>
    </row>
    <row r="56" spans="1:9" ht="40.5" customHeight="1" hidden="1">
      <c r="A56" s="244" t="s">
        <v>435</v>
      </c>
      <c r="B56" s="239" t="s">
        <v>132</v>
      </c>
      <c r="C56" s="239" t="s">
        <v>34</v>
      </c>
      <c r="D56" s="239" t="s">
        <v>74</v>
      </c>
      <c r="E56" s="239" t="s">
        <v>454</v>
      </c>
      <c r="F56" s="245" t="s">
        <v>261</v>
      </c>
      <c r="G56" s="354"/>
      <c r="H56" s="381"/>
      <c r="I56" s="242">
        <f t="shared" si="0"/>
        <v>0</v>
      </c>
    </row>
    <row r="57" spans="1:9" s="234" customFormat="1" ht="30" customHeight="1">
      <c r="A57" s="236" t="s">
        <v>455</v>
      </c>
      <c r="B57" s="228" t="s">
        <v>132</v>
      </c>
      <c r="C57" s="228" t="s">
        <v>34</v>
      </c>
      <c r="D57" s="228" t="s">
        <v>74</v>
      </c>
      <c r="E57" s="228" t="s">
        <v>456</v>
      </c>
      <c r="F57" s="229"/>
      <c r="G57" s="353">
        <f>G58</f>
        <v>15909800</v>
      </c>
      <c r="H57" s="380"/>
      <c r="I57" s="230">
        <f t="shared" si="0"/>
        <v>15909800</v>
      </c>
    </row>
    <row r="58" spans="1:9" s="234" customFormat="1" ht="21" customHeight="1">
      <c r="A58" s="243" t="s">
        <v>457</v>
      </c>
      <c r="B58" s="228" t="s">
        <v>132</v>
      </c>
      <c r="C58" s="239" t="s">
        <v>34</v>
      </c>
      <c r="D58" s="239" t="s">
        <v>74</v>
      </c>
      <c r="E58" s="239" t="s">
        <v>458</v>
      </c>
      <c r="F58" s="241"/>
      <c r="G58" s="354">
        <f>G59</f>
        <v>15909800</v>
      </c>
      <c r="H58" s="380"/>
      <c r="I58" s="242">
        <f t="shared" si="0"/>
        <v>15909800</v>
      </c>
    </row>
    <row r="59" spans="1:9" ht="32.25" customHeight="1">
      <c r="A59" s="243" t="s">
        <v>314</v>
      </c>
      <c r="B59" s="239" t="s">
        <v>132</v>
      </c>
      <c r="C59" s="239" t="s">
        <v>34</v>
      </c>
      <c r="D59" s="239" t="s">
        <v>74</v>
      </c>
      <c r="E59" s="239" t="s">
        <v>459</v>
      </c>
      <c r="F59" s="241"/>
      <c r="G59" s="354">
        <f>G60+G61+G62</f>
        <v>15909800</v>
      </c>
      <c r="H59" s="381"/>
      <c r="I59" s="242">
        <f t="shared" si="0"/>
        <v>15909800</v>
      </c>
    </row>
    <row r="60" spans="1:9" ht="48.75" customHeight="1">
      <c r="A60" s="244" t="s">
        <v>311</v>
      </c>
      <c r="B60" s="239" t="s">
        <v>132</v>
      </c>
      <c r="C60" s="239" t="s">
        <v>34</v>
      </c>
      <c r="D60" s="239" t="s">
        <v>74</v>
      </c>
      <c r="E60" s="239" t="s">
        <v>459</v>
      </c>
      <c r="F60" s="245" t="s">
        <v>75</v>
      </c>
      <c r="G60" s="354">
        <f>10754400+3246700+2000</f>
        <v>14003100</v>
      </c>
      <c r="H60" s="381"/>
      <c r="I60" s="242">
        <f t="shared" si="0"/>
        <v>14003100</v>
      </c>
    </row>
    <row r="61" spans="1:9" ht="44.25" customHeight="1">
      <c r="A61" s="244" t="s">
        <v>435</v>
      </c>
      <c r="B61" s="239" t="s">
        <v>132</v>
      </c>
      <c r="C61" s="239" t="s">
        <v>34</v>
      </c>
      <c r="D61" s="239" t="s">
        <v>74</v>
      </c>
      <c r="E61" s="239" t="s">
        <v>459</v>
      </c>
      <c r="F61" s="245" t="s">
        <v>261</v>
      </c>
      <c r="G61" s="356">
        <f>330000+7000+967400+200000+25000</f>
        <v>1529400</v>
      </c>
      <c r="H61" s="381"/>
      <c r="I61" s="242">
        <f t="shared" si="0"/>
        <v>1529400</v>
      </c>
    </row>
    <row r="62" spans="1:9" ht="27.75" customHeight="1">
      <c r="A62" s="247" t="s">
        <v>76</v>
      </c>
      <c r="B62" s="239" t="s">
        <v>132</v>
      </c>
      <c r="C62" s="239" t="s">
        <v>34</v>
      </c>
      <c r="D62" s="239" t="s">
        <v>74</v>
      </c>
      <c r="E62" s="239" t="s">
        <v>459</v>
      </c>
      <c r="F62" s="245" t="s">
        <v>73</v>
      </c>
      <c r="G62" s="354">
        <f>151300+6000+50000+170000</f>
        <v>377300</v>
      </c>
      <c r="H62" s="381"/>
      <c r="I62" s="242">
        <f t="shared" si="0"/>
        <v>377300</v>
      </c>
    </row>
    <row r="63" spans="1:9" s="234" customFormat="1" ht="14.25">
      <c r="A63" s="233" t="s">
        <v>323</v>
      </c>
      <c r="B63" s="228" t="s">
        <v>132</v>
      </c>
      <c r="C63" s="228" t="s">
        <v>34</v>
      </c>
      <c r="D63" s="228" t="s">
        <v>74</v>
      </c>
      <c r="E63" s="228" t="s">
        <v>460</v>
      </c>
      <c r="F63" s="229"/>
      <c r="G63" s="353">
        <f>G64</f>
        <v>237000</v>
      </c>
      <c r="H63" s="380"/>
      <c r="I63" s="230">
        <f t="shared" si="0"/>
        <v>237000</v>
      </c>
    </row>
    <row r="64" spans="1:9" s="234" customFormat="1" ht="17.25" customHeight="1">
      <c r="A64" s="263" t="s">
        <v>461</v>
      </c>
      <c r="B64" s="228" t="s">
        <v>132</v>
      </c>
      <c r="C64" s="239" t="s">
        <v>34</v>
      </c>
      <c r="D64" s="239" t="s">
        <v>74</v>
      </c>
      <c r="E64" s="239" t="s">
        <v>462</v>
      </c>
      <c r="F64" s="241"/>
      <c r="G64" s="354">
        <f>G65</f>
        <v>237000</v>
      </c>
      <c r="H64" s="380"/>
      <c r="I64" s="242">
        <f t="shared" si="0"/>
        <v>237000</v>
      </c>
    </row>
    <row r="65" spans="1:9" ht="27.75" customHeight="1">
      <c r="A65" s="243" t="s">
        <v>325</v>
      </c>
      <c r="B65" s="239" t="s">
        <v>132</v>
      </c>
      <c r="C65" s="239" t="s">
        <v>34</v>
      </c>
      <c r="D65" s="239" t="s">
        <v>74</v>
      </c>
      <c r="E65" s="239" t="s">
        <v>463</v>
      </c>
      <c r="F65" s="241"/>
      <c r="G65" s="354">
        <f>G66+G67</f>
        <v>237000</v>
      </c>
      <c r="H65" s="381"/>
      <c r="I65" s="242">
        <f t="shared" si="0"/>
        <v>237000</v>
      </c>
    </row>
    <row r="66" spans="1:9" ht="44.25" customHeight="1">
      <c r="A66" s="244" t="s">
        <v>311</v>
      </c>
      <c r="B66" s="239" t="s">
        <v>132</v>
      </c>
      <c r="C66" s="239" t="s">
        <v>34</v>
      </c>
      <c r="D66" s="239" t="s">
        <v>74</v>
      </c>
      <c r="E66" s="239" t="s">
        <v>463</v>
      </c>
      <c r="F66" s="245" t="s">
        <v>75</v>
      </c>
      <c r="G66" s="354">
        <f>182000+55000</f>
        <v>237000</v>
      </c>
      <c r="H66" s="381"/>
      <c r="I66" s="242">
        <f t="shared" si="0"/>
        <v>237000</v>
      </c>
    </row>
    <row r="67" spans="1:9" ht="0.75" customHeight="1" hidden="1">
      <c r="A67" s="244" t="s">
        <v>310</v>
      </c>
      <c r="B67" s="239" t="s">
        <v>132</v>
      </c>
      <c r="C67" s="239" t="s">
        <v>34</v>
      </c>
      <c r="D67" s="239" t="s">
        <v>74</v>
      </c>
      <c r="E67" s="239" t="s">
        <v>464</v>
      </c>
      <c r="F67" s="245" t="s">
        <v>261</v>
      </c>
      <c r="G67" s="354"/>
      <c r="H67" s="381"/>
      <c r="I67" s="242">
        <f t="shared" si="0"/>
        <v>0</v>
      </c>
    </row>
    <row r="68" spans="1:9" ht="15" hidden="1">
      <c r="A68" s="264" t="s">
        <v>93</v>
      </c>
      <c r="B68" s="239" t="s">
        <v>132</v>
      </c>
      <c r="C68" s="228" t="s">
        <v>34</v>
      </c>
      <c r="D68" s="228" t="s">
        <v>94</v>
      </c>
      <c r="E68" s="239"/>
      <c r="F68" s="245"/>
      <c r="G68" s="354">
        <f>G69</f>
        <v>0</v>
      </c>
      <c r="H68" s="381"/>
      <c r="I68" s="242">
        <f t="shared" si="0"/>
        <v>0</v>
      </c>
    </row>
    <row r="69" spans="1:9" ht="15" hidden="1">
      <c r="A69" s="233" t="s">
        <v>323</v>
      </c>
      <c r="B69" s="239" t="s">
        <v>132</v>
      </c>
      <c r="C69" s="228" t="s">
        <v>34</v>
      </c>
      <c r="D69" s="228" t="s">
        <v>94</v>
      </c>
      <c r="E69" s="228" t="s">
        <v>460</v>
      </c>
      <c r="F69" s="245"/>
      <c r="G69" s="354">
        <f>G70</f>
        <v>0</v>
      </c>
      <c r="H69" s="381"/>
      <c r="I69" s="242">
        <f t="shared" si="0"/>
        <v>0</v>
      </c>
    </row>
    <row r="70" spans="1:9" ht="15" hidden="1">
      <c r="A70" s="238" t="s">
        <v>324</v>
      </c>
      <c r="B70" s="239" t="s">
        <v>132</v>
      </c>
      <c r="C70" s="239" t="s">
        <v>34</v>
      </c>
      <c r="D70" s="239" t="s">
        <v>94</v>
      </c>
      <c r="E70" s="239" t="s">
        <v>465</v>
      </c>
      <c r="F70" s="245"/>
      <c r="G70" s="354">
        <f>G71</f>
        <v>0</v>
      </c>
      <c r="H70" s="381"/>
      <c r="I70" s="242">
        <f t="shared" si="0"/>
        <v>0</v>
      </c>
    </row>
    <row r="71" spans="1:9" ht="39" hidden="1">
      <c r="A71" s="265" t="s">
        <v>327</v>
      </c>
      <c r="B71" s="239" t="s">
        <v>132</v>
      </c>
      <c r="C71" s="239" t="s">
        <v>34</v>
      </c>
      <c r="D71" s="239" t="s">
        <v>94</v>
      </c>
      <c r="E71" s="239" t="s">
        <v>466</v>
      </c>
      <c r="F71" s="245"/>
      <c r="G71" s="354">
        <f>G72</f>
        <v>0</v>
      </c>
      <c r="H71" s="381"/>
      <c r="I71" s="242">
        <f t="shared" si="0"/>
        <v>0</v>
      </c>
    </row>
    <row r="72" spans="1:9" ht="15" hidden="1">
      <c r="A72" s="244" t="s">
        <v>310</v>
      </c>
      <c r="B72" s="239" t="s">
        <v>132</v>
      </c>
      <c r="C72" s="239" t="s">
        <v>34</v>
      </c>
      <c r="D72" s="239" t="s">
        <v>94</v>
      </c>
      <c r="E72" s="239" t="s">
        <v>466</v>
      </c>
      <c r="F72" s="245" t="s">
        <v>261</v>
      </c>
      <c r="G72" s="354"/>
      <c r="H72" s="381"/>
      <c r="I72" s="242">
        <f t="shared" si="0"/>
        <v>0</v>
      </c>
    </row>
    <row r="73" spans="1:9" s="234" customFormat="1" ht="25.5">
      <c r="A73" s="233" t="s">
        <v>467</v>
      </c>
      <c r="B73" s="228" t="s">
        <v>132</v>
      </c>
      <c r="C73" s="228" t="s">
        <v>34</v>
      </c>
      <c r="D73" s="228" t="s">
        <v>468</v>
      </c>
      <c r="E73" s="228"/>
      <c r="F73" s="229"/>
      <c r="G73" s="353">
        <f>G74</f>
        <v>454000</v>
      </c>
      <c r="H73" s="380"/>
      <c r="I73" s="230">
        <f t="shared" si="0"/>
        <v>454000</v>
      </c>
    </row>
    <row r="74" spans="1:9" s="234" customFormat="1" ht="33.75" customHeight="1">
      <c r="A74" s="266" t="s">
        <v>469</v>
      </c>
      <c r="B74" s="228" t="s">
        <v>132</v>
      </c>
      <c r="C74" s="228" t="s">
        <v>34</v>
      </c>
      <c r="D74" s="228" t="s">
        <v>468</v>
      </c>
      <c r="E74" s="267" t="s">
        <v>470</v>
      </c>
      <c r="F74" s="246"/>
      <c r="G74" s="353">
        <f>G75</f>
        <v>454000</v>
      </c>
      <c r="H74" s="380"/>
      <c r="I74" s="230">
        <f t="shared" si="0"/>
        <v>454000</v>
      </c>
    </row>
    <row r="75" spans="1:9" s="234" customFormat="1" ht="15">
      <c r="A75" s="268" t="s">
        <v>471</v>
      </c>
      <c r="B75" s="228" t="s">
        <v>132</v>
      </c>
      <c r="C75" s="239" t="s">
        <v>34</v>
      </c>
      <c r="D75" s="239" t="s">
        <v>468</v>
      </c>
      <c r="E75" s="269" t="s">
        <v>472</v>
      </c>
      <c r="F75" s="245"/>
      <c r="G75" s="354">
        <f>G76</f>
        <v>454000</v>
      </c>
      <c r="H75" s="380"/>
      <c r="I75" s="242">
        <f t="shared" si="0"/>
        <v>454000</v>
      </c>
    </row>
    <row r="76" spans="1:9" ht="26.25">
      <c r="A76" s="243" t="s">
        <v>314</v>
      </c>
      <c r="B76" s="239" t="s">
        <v>132</v>
      </c>
      <c r="C76" s="239" t="s">
        <v>34</v>
      </c>
      <c r="D76" s="239" t="s">
        <v>468</v>
      </c>
      <c r="E76" s="269" t="s">
        <v>473</v>
      </c>
      <c r="F76" s="241"/>
      <c r="G76" s="354">
        <f>G77+G78+G79</f>
        <v>454000</v>
      </c>
      <c r="H76" s="381"/>
      <c r="I76" s="242">
        <f t="shared" si="0"/>
        <v>454000</v>
      </c>
    </row>
    <row r="77" spans="1:9" ht="39">
      <c r="A77" s="244" t="s">
        <v>311</v>
      </c>
      <c r="B77" s="239" t="s">
        <v>132</v>
      </c>
      <c r="C77" s="239" t="s">
        <v>34</v>
      </c>
      <c r="D77" s="239" t="s">
        <v>468</v>
      </c>
      <c r="E77" s="269" t="s">
        <v>473</v>
      </c>
      <c r="F77" s="245" t="s">
        <v>75</v>
      </c>
      <c r="G77" s="354">
        <f>340000+102000</f>
        <v>442000</v>
      </c>
      <c r="H77" s="381"/>
      <c r="I77" s="242">
        <f t="shared" si="0"/>
        <v>442000</v>
      </c>
    </row>
    <row r="78" spans="1:9" ht="15">
      <c r="A78" s="244" t="s">
        <v>310</v>
      </c>
      <c r="B78" s="239" t="s">
        <v>132</v>
      </c>
      <c r="C78" s="239" t="s">
        <v>34</v>
      </c>
      <c r="D78" s="239" t="s">
        <v>468</v>
      </c>
      <c r="E78" s="269" t="s">
        <v>473</v>
      </c>
      <c r="F78" s="245" t="s">
        <v>261</v>
      </c>
      <c r="G78" s="354"/>
      <c r="H78" s="381"/>
      <c r="I78" s="242">
        <f t="shared" si="0"/>
        <v>0</v>
      </c>
    </row>
    <row r="79" spans="1:9" ht="15">
      <c r="A79" s="247" t="s">
        <v>76</v>
      </c>
      <c r="B79" s="239" t="s">
        <v>132</v>
      </c>
      <c r="C79" s="239" t="s">
        <v>34</v>
      </c>
      <c r="D79" s="239" t="s">
        <v>468</v>
      </c>
      <c r="E79" s="269" t="s">
        <v>473</v>
      </c>
      <c r="F79" s="245" t="s">
        <v>73</v>
      </c>
      <c r="G79" s="354">
        <f>2000+10000</f>
        <v>12000</v>
      </c>
      <c r="H79" s="381"/>
      <c r="I79" s="242">
        <f t="shared" si="0"/>
        <v>12000</v>
      </c>
    </row>
    <row r="80" spans="1:9" ht="15">
      <c r="A80" s="233" t="s">
        <v>95</v>
      </c>
      <c r="B80" s="239" t="s">
        <v>132</v>
      </c>
      <c r="C80" s="228" t="s">
        <v>34</v>
      </c>
      <c r="D80" s="228" t="s">
        <v>229</v>
      </c>
      <c r="E80" s="228"/>
      <c r="F80" s="229"/>
      <c r="G80" s="353">
        <f>G82</f>
        <v>50000</v>
      </c>
      <c r="H80" s="381"/>
      <c r="I80" s="242">
        <f t="shared" si="0"/>
        <v>50000</v>
      </c>
    </row>
    <row r="81" spans="1:9" s="234" customFormat="1" ht="14.25">
      <c r="A81" s="236" t="s">
        <v>474</v>
      </c>
      <c r="B81" s="228" t="s">
        <v>132</v>
      </c>
      <c r="C81" s="228" t="s">
        <v>34</v>
      </c>
      <c r="D81" s="228" t="s">
        <v>229</v>
      </c>
      <c r="E81" s="237" t="s">
        <v>475</v>
      </c>
      <c r="F81" s="270" t="s">
        <v>309</v>
      </c>
      <c r="G81" s="353">
        <f>G82</f>
        <v>50000</v>
      </c>
      <c r="H81" s="380"/>
      <c r="I81" s="230">
        <f t="shared" si="0"/>
        <v>50000</v>
      </c>
    </row>
    <row r="82" spans="1:9" s="234" customFormat="1" ht="15">
      <c r="A82" s="244" t="s">
        <v>95</v>
      </c>
      <c r="B82" s="228" t="s">
        <v>132</v>
      </c>
      <c r="C82" s="239" t="s">
        <v>34</v>
      </c>
      <c r="D82" s="239" t="s">
        <v>229</v>
      </c>
      <c r="E82" s="240" t="s">
        <v>476</v>
      </c>
      <c r="F82" s="271" t="s">
        <v>309</v>
      </c>
      <c r="G82" s="354">
        <f>G83</f>
        <v>50000</v>
      </c>
      <c r="H82" s="380"/>
      <c r="I82" s="242">
        <f t="shared" si="0"/>
        <v>50000</v>
      </c>
    </row>
    <row r="83" spans="1:9" ht="15">
      <c r="A83" s="243" t="s">
        <v>328</v>
      </c>
      <c r="B83" s="239" t="s">
        <v>132</v>
      </c>
      <c r="C83" s="239" t="s">
        <v>34</v>
      </c>
      <c r="D83" s="239" t="s">
        <v>229</v>
      </c>
      <c r="E83" s="240" t="s">
        <v>477</v>
      </c>
      <c r="F83" s="271" t="s">
        <v>309</v>
      </c>
      <c r="G83" s="354">
        <f>G84</f>
        <v>50000</v>
      </c>
      <c r="H83" s="381"/>
      <c r="I83" s="242">
        <f aca="true" t="shared" si="1" ref="I83:I190">G83+H83</f>
        <v>50000</v>
      </c>
    </row>
    <row r="84" spans="1:9" ht="15">
      <c r="A84" s="244" t="s">
        <v>76</v>
      </c>
      <c r="B84" s="239" t="s">
        <v>132</v>
      </c>
      <c r="C84" s="239" t="s">
        <v>34</v>
      </c>
      <c r="D84" s="239" t="s">
        <v>229</v>
      </c>
      <c r="E84" s="240" t="s">
        <v>477</v>
      </c>
      <c r="F84" s="271" t="s">
        <v>73</v>
      </c>
      <c r="G84" s="354">
        <v>50000</v>
      </c>
      <c r="H84" s="381"/>
      <c r="I84" s="242">
        <f t="shared" si="1"/>
        <v>50000</v>
      </c>
    </row>
    <row r="85" spans="1:9" ht="15">
      <c r="A85" s="233" t="s">
        <v>252</v>
      </c>
      <c r="B85" s="239" t="s">
        <v>132</v>
      </c>
      <c r="C85" s="228" t="s">
        <v>34</v>
      </c>
      <c r="D85" s="228" t="s">
        <v>266</v>
      </c>
      <c r="E85" s="228"/>
      <c r="F85" s="229"/>
      <c r="G85" s="353">
        <f>G86+G102+G121+G127+G132+G142+G107+G112</f>
        <v>9293154</v>
      </c>
      <c r="H85" s="381"/>
      <c r="I85" s="242">
        <f t="shared" si="1"/>
        <v>9293154</v>
      </c>
    </row>
    <row r="86" spans="1:9" s="234" customFormat="1" ht="42" customHeight="1">
      <c r="A86" s="233" t="s">
        <v>329</v>
      </c>
      <c r="B86" s="228" t="s">
        <v>132</v>
      </c>
      <c r="C86" s="228" t="s">
        <v>34</v>
      </c>
      <c r="D86" s="228" t="s">
        <v>266</v>
      </c>
      <c r="E86" s="228" t="s">
        <v>429</v>
      </c>
      <c r="F86" s="229"/>
      <c r="G86" s="353">
        <f>G96+G90+G87</f>
        <v>205400</v>
      </c>
      <c r="H86" s="380"/>
      <c r="I86" s="230">
        <f t="shared" si="1"/>
        <v>205400</v>
      </c>
    </row>
    <row r="87" spans="1:9" ht="57" customHeight="1">
      <c r="A87" s="272" t="s">
        <v>317</v>
      </c>
      <c r="B87" s="239" t="s">
        <v>132</v>
      </c>
      <c r="C87" s="239" t="s">
        <v>34</v>
      </c>
      <c r="D87" s="239" t="s">
        <v>266</v>
      </c>
      <c r="E87" s="239" t="s">
        <v>478</v>
      </c>
      <c r="F87" s="241"/>
      <c r="G87" s="354">
        <f>G88</f>
        <v>30000</v>
      </c>
      <c r="H87" s="381"/>
      <c r="I87" s="242">
        <f t="shared" si="1"/>
        <v>30000</v>
      </c>
    </row>
    <row r="88" spans="1:9" s="234" customFormat="1" ht="32.25" customHeight="1">
      <c r="A88" s="273" t="s">
        <v>479</v>
      </c>
      <c r="B88" s="228" t="s">
        <v>132</v>
      </c>
      <c r="C88" s="228" t="s">
        <v>34</v>
      </c>
      <c r="D88" s="228" t="s">
        <v>266</v>
      </c>
      <c r="E88" s="228" t="s">
        <v>480</v>
      </c>
      <c r="F88" s="229"/>
      <c r="G88" s="353">
        <f>G89</f>
        <v>30000</v>
      </c>
      <c r="H88" s="380"/>
      <c r="I88" s="230">
        <f t="shared" si="1"/>
        <v>30000</v>
      </c>
    </row>
    <row r="89" spans="1:9" ht="15.75" customHeight="1">
      <c r="A89" s="274" t="s">
        <v>481</v>
      </c>
      <c r="B89" s="239" t="s">
        <v>132</v>
      </c>
      <c r="C89" s="239" t="s">
        <v>34</v>
      </c>
      <c r="D89" s="239" t="s">
        <v>266</v>
      </c>
      <c r="E89" s="275" t="s">
        <v>482</v>
      </c>
      <c r="F89" s="229"/>
      <c r="G89" s="354">
        <v>30000</v>
      </c>
      <c r="H89" s="381"/>
      <c r="I89" s="242">
        <f t="shared" si="1"/>
        <v>30000</v>
      </c>
    </row>
    <row r="90" spans="1:9" ht="56.25" customHeight="1">
      <c r="A90" s="248" t="s">
        <v>430</v>
      </c>
      <c r="B90" s="239" t="s">
        <v>132</v>
      </c>
      <c r="C90" s="249" t="s">
        <v>34</v>
      </c>
      <c r="D90" s="249" t="s">
        <v>266</v>
      </c>
      <c r="E90" s="249" t="s">
        <v>431</v>
      </c>
      <c r="F90" s="276"/>
      <c r="G90" s="355">
        <f>G91+G94</f>
        <v>60000</v>
      </c>
      <c r="H90" s="381"/>
      <c r="I90" s="242">
        <f t="shared" si="1"/>
        <v>60000</v>
      </c>
    </row>
    <row r="91" spans="1:9" ht="38.25" hidden="1">
      <c r="A91" s="254" t="s">
        <v>432</v>
      </c>
      <c r="B91" s="239" t="s">
        <v>132</v>
      </c>
      <c r="C91" s="239" t="s">
        <v>34</v>
      </c>
      <c r="D91" s="239" t="s">
        <v>266</v>
      </c>
      <c r="E91" s="239" t="s">
        <v>433</v>
      </c>
      <c r="F91" s="229"/>
      <c r="G91" s="354">
        <f>G93</f>
        <v>0</v>
      </c>
      <c r="H91" s="381"/>
      <c r="I91" s="242">
        <f t="shared" si="1"/>
        <v>0</v>
      </c>
    </row>
    <row r="92" spans="1:9" ht="76.5" hidden="1">
      <c r="A92" s="278" t="s">
        <v>483</v>
      </c>
      <c r="B92" s="239" t="s">
        <v>132</v>
      </c>
      <c r="C92" s="239" t="s">
        <v>34</v>
      </c>
      <c r="D92" s="239" t="s">
        <v>266</v>
      </c>
      <c r="E92" s="279" t="s">
        <v>484</v>
      </c>
      <c r="F92" s="229"/>
      <c r="G92" s="354">
        <f>G93</f>
        <v>0</v>
      </c>
      <c r="H92" s="381"/>
      <c r="I92" s="242">
        <f t="shared" si="1"/>
        <v>0</v>
      </c>
    </row>
    <row r="93" spans="1:9" ht="26.25" hidden="1">
      <c r="A93" s="244" t="s">
        <v>435</v>
      </c>
      <c r="B93" s="239" t="s">
        <v>132</v>
      </c>
      <c r="C93" s="239" t="s">
        <v>34</v>
      </c>
      <c r="D93" s="239" t="s">
        <v>266</v>
      </c>
      <c r="E93" s="279" t="s">
        <v>484</v>
      </c>
      <c r="F93" s="241" t="s">
        <v>261</v>
      </c>
      <c r="G93" s="354"/>
      <c r="H93" s="381"/>
      <c r="I93" s="242">
        <f t="shared" si="1"/>
        <v>0</v>
      </c>
    </row>
    <row r="94" spans="1:9" s="234" customFormat="1" ht="42.75" customHeight="1">
      <c r="A94" s="280" t="s">
        <v>485</v>
      </c>
      <c r="B94" s="228" t="s">
        <v>132</v>
      </c>
      <c r="C94" s="228" t="s">
        <v>34</v>
      </c>
      <c r="D94" s="228" t="s">
        <v>266</v>
      </c>
      <c r="E94" s="228" t="s">
        <v>486</v>
      </c>
      <c r="F94" s="229"/>
      <c r="G94" s="353">
        <f>G95</f>
        <v>60000</v>
      </c>
      <c r="H94" s="380"/>
      <c r="I94" s="230">
        <f t="shared" si="1"/>
        <v>60000</v>
      </c>
    </row>
    <row r="95" spans="1:9" ht="33.75" customHeight="1">
      <c r="A95" s="274" t="s">
        <v>487</v>
      </c>
      <c r="B95" s="239" t="s">
        <v>132</v>
      </c>
      <c r="C95" s="239" t="s">
        <v>34</v>
      </c>
      <c r="D95" s="239" t="s">
        <v>266</v>
      </c>
      <c r="E95" s="275" t="s">
        <v>488</v>
      </c>
      <c r="F95" s="241"/>
      <c r="G95" s="354">
        <v>60000</v>
      </c>
      <c r="H95" s="381"/>
      <c r="I95" s="242">
        <f t="shared" si="1"/>
        <v>60000</v>
      </c>
    </row>
    <row r="96" spans="1:9" ht="57.75" customHeight="1">
      <c r="A96" s="256" t="s">
        <v>489</v>
      </c>
      <c r="B96" s="239" t="s">
        <v>132</v>
      </c>
      <c r="C96" s="249" t="s">
        <v>34</v>
      </c>
      <c r="D96" s="249" t="s">
        <v>266</v>
      </c>
      <c r="E96" s="249" t="s">
        <v>437</v>
      </c>
      <c r="F96" s="257"/>
      <c r="G96" s="355">
        <f>G98+G100</f>
        <v>115400</v>
      </c>
      <c r="H96" s="381"/>
      <c r="I96" s="242">
        <f t="shared" si="1"/>
        <v>115400</v>
      </c>
    </row>
    <row r="97" spans="1:9" s="234" customFormat="1" ht="32.25" customHeight="1">
      <c r="A97" s="235" t="s">
        <v>490</v>
      </c>
      <c r="B97" s="228" t="s">
        <v>132</v>
      </c>
      <c r="C97" s="228" t="s">
        <v>34</v>
      </c>
      <c r="D97" s="228" t="s">
        <v>266</v>
      </c>
      <c r="E97" s="228" t="s">
        <v>491</v>
      </c>
      <c r="F97" s="229"/>
      <c r="G97" s="353">
        <f>G98+G100</f>
        <v>115400</v>
      </c>
      <c r="H97" s="380"/>
      <c r="I97" s="230">
        <f t="shared" si="1"/>
        <v>115400</v>
      </c>
    </row>
    <row r="98" spans="1:9" ht="26.25">
      <c r="A98" s="243" t="s">
        <v>330</v>
      </c>
      <c r="B98" s="239" t="s">
        <v>132</v>
      </c>
      <c r="C98" s="239" t="s">
        <v>34</v>
      </c>
      <c r="D98" s="239" t="s">
        <v>266</v>
      </c>
      <c r="E98" s="239" t="s">
        <v>492</v>
      </c>
      <c r="F98" s="241"/>
      <c r="G98" s="354">
        <f>G99</f>
        <v>112400</v>
      </c>
      <c r="H98" s="381"/>
      <c r="I98" s="242">
        <f t="shared" si="1"/>
        <v>112400</v>
      </c>
    </row>
    <row r="99" spans="1:9" ht="26.25">
      <c r="A99" s="244" t="s">
        <v>331</v>
      </c>
      <c r="B99" s="239" t="s">
        <v>132</v>
      </c>
      <c r="C99" s="239" t="s">
        <v>34</v>
      </c>
      <c r="D99" s="239" t="s">
        <v>266</v>
      </c>
      <c r="E99" s="239" t="s">
        <v>492</v>
      </c>
      <c r="F99" s="245" t="s">
        <v>332</v>
      </c>
      <c r="G99" s="354">
        <v>112400</v>
      </c>
      <c r="H99" s="381"/>
      <c r="I99" s="242">
        <f t="shared" si="1"/>
        <v>112400</v>
      </c>
    </row>
    <row r="100" spans="1:9" ht="15">
      <c r="A100" s="243" t="s">
        <v>493</v>
      </c>
      <c r="B100" s="239" t="s">
        <v>132</v>
      </c>
      <c r="C100" s="239" t="s">
        <v>34</v>
      </c>
      <c r="D100" s="239" t="s">
        <v>266</v>
      </c>
      <c r="E100" s="239" t="s">
        <v>494</v>
      </c>
      <c r="F100" s="245"/>
      <c r="G100" s="354">
        <f>G101</f>
        <v>3000</v>
      </c>
      <c r="H100" s="381"/>
      <c r="I100" s="242">
        <f t="shared" si="1"/>
        <v>3000</v>
      </c>
    </row>
    <row r="101" spans="1:9" ht="26.25">
      <c r="A101" s="244" t="s">
        <v>331</v>
      </c>
      <c r="B101" s="239" t="s">
        <v>132</v>
      </c>
      <c r="C101" s="239" t="s">
        <v>34</v>
      </c>
      <c r="D101" s="239" t="s">
        <v>266</v>
      </c>
      <c r="E101" s="239" t="s">
        <v>494</v>
      </c>
      <c r="F101" s="245" t="s">
        <v>332</v>
      </c>
      <c r="G101" s="354">
        <v>3000</v>
      </c>
      <c r="H101" s="381"/>
      <c r="I101" s="242">
        <f t="shared" si="1"/>
        <v>3000</v>
      </c>
    </row>
    <row r="102" spans="1:9" s="234" customFormat="1" ht="38.25">
      <c r="A102" s="281" t="s">
        <v>495</v>
      </c>
      <c r="B102" s="228" t="s">
        <v>132</v>
      </c>
      <c r="C102" s="228" t="s">
        <v>34</v>
      </c>
      <c r="D102" s="228" t="s">
        <v>266</v>
      </c>
      <c r="E102" s="228" t="s">
        <v>496</v>
      </c>
      <c r="F102" s="246"/>
      <c r="G102" s="353">
        <f>G103</f>
        <v>406001</v>
      </c>
      <c r="H102" s="380"/>
      <c r="I102" s="230">
        <f t="shared" si="1"/>
        <v>406001</v>
      </c>
    </row>
    <row r="103" spans="1:9" ht="59.25" customHeight="1">
      <c r="A103" s="282" t="s">
        <v>497</v>
      </c>
      <c r="B103" s="239" t="s">
        <v>132</v>
      </c>
      <c r="C103" s="249" t="s">
        <v>34</v>
      </c>
      <c r="D103" s="249" t="s">
        <v>266</v>
      </c>
      <c r="E103" s="249" t="s">
        <v>498</v>
      </c>
      <c r="F103" s="251"/>
      <c r="G103" s="355">
        <f>G104</f>
        <v>406001</v>
      </c>
      <c r="H103" s="381"/>
      <c r="I103" s="242">
        <f t="shared" si="1"/>
        <v>406001</v>
      </c>
    </row>
    <row r="104" spans="1:9" s="234" customFormat="1" ht="28.5" customHeight="1">
      <c r="A104" s="283" t="s">
        <v>499</v>
      </c>
      <c r="B104" s="228" t="s">
        <v>132</v>
      </c>
      <c r="C104" s="228" t="s">
        <v>34</v>
      </c>
      <c r="D104" s="228" t="s">
        <v>266</v>
      </c>
      <c r="E104" s="228" t="s">
        <v>500</v>
      </c>
      <c r="F104" s="246"/>
      <c r="G104" s="353">
        <f>G105</f>
        <v>406001</v>
      </c>
      <c r="H104" s="380"/>
      <c r="I104" s="230">
        <f t="shared" si="1"/>
        <v>406001</v>
      </c>
    </row>
    <row r="105" spans="1:9" ht="15">
      <c r="A105" s="284" t="s">
        <v>501</v>
      </c>
      <c r="B105" s="239" t="s">
        <v>132</v>
      </c>
      <c r="C105" s="239" t="s">
        <v>34</v>
      </c>
      <c r="D105" s="239" t="s">
        <v>266</v>
      </c>
      <c r="E105" s="239" t="s">
        <v>502</v>
      </c>
      <c r="F105" s="245"/>
      <c r="G105" s="354">
        <f>G106</f>
        <v>406001</v>
      </c>
      <c r="H105" s="381"/>
      <c r="I105" s="242">
        <f t="shared" si="1"/>
        <v>406001</v>
      </c>
    </row>
    <row r="106" spans="1:9" ht="24" customHeight="1">
      <c r="A106" s="244" t="s">
        <v>435</v>
      </c>
      <c r="B106" s="239" t="s">
        <v>132</v>
      </c>
      <c r="C106" s="239" t="s">
        <v>34</v>
      </c>
      <c r="D106" s="239" t="s">
        <v>266</v>
      </c>
      <c r="E106" s="239" t="s">
        <v>502</v>
      </c>
      <c r="F106" s="241" t="s">
        <v>261</v>
      </c>
      <c r="G106" s="354">
        <v>406001</v>
      </c>
      <c r="H106" s="381"/>
      <c r="I106" s="242">
        <f t="shared" si="1"/>
        <v>406001</v>
      </c>
    </row>
    <row r="107" spans="1:9" ht="51" hidden="1">
      <c r="A107" s="281" t="s">
        <v>503</v>
      </c>
      <c r="B107" s="239" t="s">
        <v>132</v>
      </c>
      <c r="C107" s="228" t="s">
        <v>34</v>
      </c>
      <c r="D107" s="228" t="s">
        <v>266</v>
      </c>
      <c r="E107" s="228" t="s">
        <v>504</v>
      </c>
      <c r="F107" s="229"/>
      <c r="G107" s="353">
        <f>G108</f>
        <v>0</v>
      </c>
      <c r="H107" s="381"/>
      <c r="I107" s="242">
        <f t="shared" si="1"/>
        <v>0</v>
      </c>
    </row>
    <row r="108" spans="1:9" ht="63.75" hidden="1">
      <c r="A108" s="282" t="s">
        <v>505</v>
      </c>
      <c r="B108" s="239" t="s">
        <v>132</v>
      </c>
      <c r="C108" s="239" t="s">
        <v>34</v>
      </c>
      <c r="D108" s="239" t="s">
        <v>266</v>
      </c>
      <c r="E108" s="239" t="s">
        <v>506</v>
      </c>
      <c r="F108" s="241"/>
      <c r="G108" s="354">
        <f>G109</f>
        <v>0</v>
      </c>
      <c r="H108" s="381"/>
      <c r="I108" s="242">
        <f t="shared" si="1"/>
        <v>0</v>
      </c>
    </row>
    <row r="109" spans="1:9" ht="25.5" hidden="1">
      <c r="A109" s="285" t="s">
        <v>507</v>
      </c>
      <c r="B109" s="239" t="s">
        <v>132</v>
      </c>
      <c r="C109" s="228" t="s">
        <v>34</v>
      </c>
      <c r="D109" s="228" t="s">
        <v>266</v>
      </c>
      <c r="E109" s="228" t="s">
        <v>508</v>
      </c>
      <c r="F109" s="229"/>
      <c r="G109" s="353">
        <f>G110</f>
        <v>0</v>
      </c>
      <c r="H109" s="381"/>
      <c r="I109" s="242">
        <f t="shared" si="1"/>
        <v>0</v>
      </c>
    </row>
    <row r="110" spans="1:9" ht="25.5" hidden="1">
      <c r="A110" s="247" t="s">
        <v>509</v>
      </c>
      <c r="B110" s="239" t="s">
        <v>132</v>
      </c>
      <c r="C110" s="239" t="s">
        <v>34</v>
      </c>
      <c r="D110" s="239" t="s">
        <v>266</v>
      </c>
      <c r="E110" s="239" t="s">
        <v>510</v>
      </c>
      <c r="F110" s="241"/>
      <c r="G110" s="354">
        <f>G111</f>
        <v>0</v>
      </c>
      <c r="H110" s="381"/>
      <c r="I110" s="242">
        <f t="shared" si="1"/>
        <v>0</v>
      </c>
    </row>
    <row r="111" spans="1:9" ht="26.25" hidden="1">
      <c r="A111" s="244" t="s">
        <v>435</v>
      </c>
      <c r="B111" s="239" t="s">
        <v>132</v>
      </c>
      <c r="C111" s="239" t="s">
        <v>34</v>
      </c>
      <c r="D111" s="239" t="s">
        <v>266</v>
      </c>
      <c r="E111" s="239" t="s">
        <v>510</v>
      </c>
      <c r="F111" s="241" t="s">
        <v>261</v>
      </c>
      <c r="G111" s="354"/>
      <c r="H111" s="381"/>
      <c r="I111" s="242">
        <f t="shared" si="1"/>
        <v>0</v>
      </c>
    </row>
    <row r="112" spans="1:9" s="234" customFormat="1" ht="38.25">
      <c r="A112" s="286" t="s">
        <v>511</v>
      </c>
      <c r="B112" s="228" t="s">
        <v>132</v>
      </c>
      <c r="C112" s="228" t="s">
        <v>34</v>
      </c>
      <c r="D112" s="228" t="s">
        <v>266</v>
      </c>
      <c r="E112" s="287" t="s">
        <v>512</v>
      </c>
      <c r="F112" s="229"/>
      <c r="G112" s="353">
        <f>G113+G117</f>
        <v>115000</v>
      </c>
      <c r="H112" s="380"/>
      <c r="I112" s="230">
        <f t="shared" si="1"/>
        <v>115000</v>
      </c>
    </row>
    <row r="113" spans="1:9" s="234" customFormat="1" ht="44.25" customHeight="1">
      <c r="A113" s="288" t="s">
        <v>513</v>
      </c>
      <c r="B113" s="228" t="s">
        <v>132</v>
      </c>
      <c r="C113" s="239" t="s">
        <v>34</v>
      </c>
      <c r="D113" s="239" t="s">
        <v>266</v>
      </c>
      <c r="E113" s="275" t="s">
        <v>514</v>
      </c>
      <c r="F113" s="241"/>
      <c r="G113" s="354">
        <f>G114</f>
        <v>15000</v>
      </c>
      <c r="H113" s="380"/>
      <c r="I113" s="242">
        <f t="shared" si="1"/>
        <v>15000</v>
      </c>
    </row>
    <row r="114" spans="1:9" s="234" customFormat="1" ht="25.5">
      <c r="A114" s="280" t="s">
        <v>515</v>
      </c>
      <c r="B114" s="228" t="s">
        <v>132</v>
      </c>
      <c r="C114" s="228" t="s">
        <v>34</v>
      </c>
      <c r="D114" s="228" t="s">
        <v>266</v>
      </c>
      <c r="E114" s="287" t="s">
        <v>516</v>
      </c>
      <c r="F114" s="229"/>
      <c r="G114" s="353">
        <f>G115</f>
        <v>15000</v>
      </c>
      <c r="H114" s="380"/>
      <c r="I114" s="242">
        <f t="shared" si="1"/>
        <v>15000</v>
      </c>
    </row>
    <row r="115" spans="1:9" s="234" customFormat="1" ht="26.25">
      <c r="A115" s="244" t="s">
        <v>517</v>
      </c>
      <c r="B115" s="239" t="s">
        <v>132</v>
      </c>
      <c r="C115" s="239" t="s">
        <v>34</v>
      </c>
      <c r="D115" s="239" t="s">
        <v>266</v>
      </c>
      <c r="E115" s="275" t="s">
        <v>518</v>
      </c>
      <c r="F115" s="229"/>
      <c r="G115" s="353">
        <f>G116</f>
        <v>15000</v>
      </c>
      <c r="H115" s="380"/>
      <c r="I115" s="242">
        <f t="shared" si="1"/>
        <v>15000</v>
      </c>
    </row>
    <row r="116" spans="1:9" s="234" customFormat="1" ht="26.25">
      <c r="A116" s="244" t="s">
        <v>435</v>
      </c>
      <c r="B116" s="239" t="s">
        <v>132</v>
      </c>
      <c r="C116" s="239" t="s">
        <v>34</v>
      </c>
      <c r="D116" s="239" t="s">
        <v>266</v>
      </c>
      <c r="E116" s="275" t="s">
        <v>516</v>
      </c>
      <c r="F116" s="241" t="s">
        <v>261</v>
      </c>
      <c r="G116" s="354">
        <v>15000</v>
      </c>
      <c r="H116" s="380"/>
      <c r="I116" s="242">
        <f t="shared" si="1"/>
        <v>15000</v>
      </c>
    </row>
    <row r="117" spans="1:9" s="234" customFormat="1" ht="63.75">
      <c r="A117" s="288" t="s">
        <v>519</v>
      </c>
      <c r="B117" s="239" t="s">
        <v>132</v>
      </c>
      <c r="C117" s="239" t="s">
        <v>34</v>
      </c>
      <c r="D117" s="239" t="s">
        <v>266</v>
      </c>
      <c r="E117" s="275" t="s">
        <v>520</v>
      </c>
      <c r="F117" s="241"/>
      <c r="G117" s="354">
        <f>G118</f>
        <v>100000</v>
      </c>
      <c r="H117" s="380"/>
      <c r="I117" s="242">
        <f t="shared" si="1"/>
        <v>100000</v>
      </c>
    </row>
    <row r="118" spans="1:9" s="234" customFormat="1" ht="15">
      <c r="A118" s="280" t="s">
        <v>521</v>
      </c>
      <c r="B118" s="239" t="s">
        <v>132</v>
      </c>
      <c r="C118" s="239" t="s">
        <v>34</v>
      </c>
      <c r="D118" s="239" t="s">
        <v>266</v>
      </c>
      <c r="E118" s="275" t="s">
        <v>522</v>
      </c>
      <c r="F118" s="241"/>
      <c r="G118" s="354">
        <f>G119</f>
        <v>100000</v>
      </c>
      <c r="H118" s="380"/>
      <c r="I118" s="242">
        <f t="shared" si="1"/>
        <v>100000</v>
      </c>
    </row>
    <row r="119" spans="1:9" ht="23.25" customHeight="1">
      <c r="A119" s="278" t="s">
        <v>333</v>
      </c>
      <c r="B119" s="239" t="s">
        <v>132</v>
      </c>
      <c r="C119" s="239" t="s">
        <v>34</v>
      </c>
      <c r="D119" s="239" t="s">
        <v>266</v>
      </c>
      <c r="E119" s="275" t="s">
        <v>523</v>
      </c>
      <c r="F119" s="241"/>
      <c r="G119" s="354">
        <f>G120</f>
        <v>100000</v>
      </c>
      <c r="H119" s="381"/>
      <c r="I119" s="242">
        <f t="shared" si="1"/>
        <v>100000</v>
      </c>
    </row>
    <row r="120" spans="1:9" s="234" customFormat="1" ht="30" customHeight="1">
      <c r="A120" s="244" t="s">
        <v>435</v>
      </c>
      <c r="B120" s="228" t="s">
        <v>132</v>
      </c>
      <c r="C120" s="239" t="s">
        <v>34</v>
      </c>
      <c r="D120" s="239" t="s">
        <v>266</v>
      </c>
      <c r="E120" s="275" t="s">
        <v>522</v>
      </c>
      <c r="F120" s="241" t="s">
        <v>261</v>
      </c>
      <c r="G120" s="354">
        <v>100000</v>
      </c>
      <c r="H120" s="380"/>
      <c r="I120" s="242">
        <f t="shared" si="1"/>
        <v>100000</v>
      </c>
    </row>
    <row r="121" spans="1:9" ht="46.5" customHeight="1">
      <c r="A121" s="236" t="s">
        <v>854</v>
      </c>
      <c r="B121" s="239" t="s">
        <v>132</v>
      </c>
      <c r="C121" s="228" t="s">
        <v>34</v>
      </c>
      <c r="D121" s="228" t="s">
        <v>266</v>
      </c>
      <c r="E121" s="287" t="s">
        <v>525</v>
      </c>
      <c r="F121" s="289"/>
      <c r="G121" s="353">
        <f>G122</f>
        <v>1467753</v>
      </c>
      <c r="H121" s="381"/>
      <c r="I121" s="242">
        <f t="shared" si="1"/>
        <v>1467753</v>
      </c>
    </row>
    <row r="122" spans="1:9" ht="73.5" customHeight="1">
      <c r="A122" s="248" t="s">
        <v>526</v>
      </c>
      <c r="B122" s="239" t="s">
        <v>132</v>
      </c>
      <c r="C122" s="249" t="s">
        <v>34</v>
      </c>
      <c r="D122" s="249" t="s">
        <v>266</v>
      </c>
      <c r="E122" s="290" t="s">
        <v>527</v>
      </c>
      <c r="F122" s="291"/>
      <c r="G122" s="355">
        <f>G124</f>
        <v>1467753</v>
      </c>
      <c r="H122" s="381"/>
      <c r="I122" s="242">
        <f t="shared" si="1"/>
        <v>1467753</v>
      </c>
    </row>
    <row r="123" spans="1:9" ht="63" customHeight="1">
      <c r="A123" s="292" t="s">
        <v>528</v>
      </c>
      <c r="B123" s="239" t="s">
        <v>132</v>
      </c>
      <c r="C123" s="228" t="s">
        <v>34</v>
      </c>
      <c r="D123" s="228" t="s">
        <v>266</v>
      </c>
      <c r="E123" s="287" t="s">
        <v>529</v>
      </c>
      <c r="F123" s="289"/>
      <c r="G123" s="353">
        <f>G124</f>
        <v>1467753</v>
      </c>
      <c r="H123" s="381"/>
      <c r="I123" s="242">
        <f t="shared" si="1"/>
        <v>1467753</v>
      </c>
    </row>
    <row r="124" spans="1:9" ht="72.75" customHeight="1">
      <c r="A124" s="243" t="s">
        <v>530</v>
      </c>
      <c r="B124" s="239" t="s">
        <v>132</v>
      </c>
      <c r="C124" s="239" t="s">
        <v>34</v>
      </c>
      <c r="D124" s="239" t="s">
        <v>266</v>
      </c>
      <c r="E124" s="275" t="s">
        <v>531</v>
      </c>
      <c r="F124" s="293"/>
      <c r="G124" s="354">
        <f>G125+G126</f>
        <v>1467753</v>
      </c>
      <c r="H124" s="381"/>
      <c r="I124" s="242">
        <f t="shared" si="1"/>
        <v>1467753</v>
      </c>
    </row>
    <row r="125" spans="1:9" s="234" customFormat="1" ht="41.25" customHeight="1">
      <c r="A125" s="244" t="s">
        <v>311</v>
      </c>
      <c r="B125" s="228" t="s">
        <v>132</v>
      </c>
      <c r="C125" s="239" t="s">
        <v>34</v>
      </c>
      <c r="D125" s="239" t="s">
        <v>266</v>
      </c>
      <c r="E125" s="275" t="s">
        <v>531</v>
      </c>
      <c r="F125" s="293" t="s">
        <v>75</v>
      </c>
      <c r="G125" s="354">
        <f>657600+198589</f>
        <v>856189</v>
      </c>
      <c r="H125" s="380"/>
      <c r="I125" s="242">
        <f t="shared" si="1"/>
        <v>856189</v>
      </c>
    </row>
    <row r="126" spans="1:9" ht="41.25" customHeight="1">
      <c r="A126" s="244" t="s">
        <v>435</v>
      </c>
      <c r="B126" s="239" t="s">
        <v>132</v>
      </c>
      <c r="C126" s="239" t="s">
        <v>34</v>
      </c>
      <c r="D126" s="239" t="s">
        <v>266</v>
      </c>
      <c r="E126" s="275" t="s">
        <v>531</v>
      </c>
      <c r="F126" s="293" t="s">
        <v>261</v>
      </c>
      <c r="G126" s="354">
        <f>611564</f>
        <v>611564</v>
      </c>
      <c r="H126" s="381"/>
      <c r="I126" s="242">
        <f t="shared" si="1"/>
        <v>611564</v>
      </c>
    </row>
    <row r="127" spans="1:9" s="234" customFormat="1" ht="26.25">
      <c r="A127" s="236" t="s">
        <v>96</v>
      </c>
      <c r="B127" s="228" t="s">
        <v>132</v>
      </c>
      <c r="C127" s="228" t="s">
        <v>34</v>
      </c>
      <c r="D127" s="228" t="s">
        <v>266</v>
      </c>
      <c r="E127" s="237" t="s">
        <v>532</v>
      </c>
      <c r="F127" s="289"/>
      <c r="G127" s="353">
        <f>G128</f>
        <v>110000</v>
      </c>
      <c r="H127" s="380"/>
      <c r="I127" s="242">
        <f t="shared" si="1"/>
        <v>110000</v>
      </c>
    </row>
    <row r="128" spans="1:9" ht="21.75" customHeight="1">
      <c r="A128" s="244" t="s">
        <v>533</v>
      </c>
      <c r="B128" s="239" t="s">
        <v>132</v>
      </c>
      <c r="C128" s="239" t="s">
        <v>34</v>
      </c>
      <c r="D128" s="239" t="s">
        <v>266</v>
      </c>
      <c r="E128" s="240" t="s">
        <v>534</v>
      </c>
      <c r="F128" s="293"/>
      <c r="G128" s="354">
        <f>G129</f>
        <v>110000</v>
      </c>
      <c r="H128" s="381"/>
      <c r="I128" s="242">
        <f t="shared" si="1"/>
        <v>110000</v>
      </c>
    </row>
    <row r="129" spans="1:9" ht="30" customHeight="1">
      <c r="A129" s="238" t="s">
        <v>333</v>
      </c>
      <c r="B129" s="239" t="s">
        <v>132</v>
      </c>
      <c r="C129" s="239" t="s">
        <v>34</v>
      </c>
      <c r="D129" s="239" t="s">
        <v>266</v>
      </c>
      <c r="E129" s="240" t="s">
        <v>535</v>
      </c>
      <c r="F129" s="293"/>
      <c r="G129" s="354">
        <f>G130+G131</f>
        <v>110000</v>
      </c>
      <c r="H129" s="381"/>
      <c r="I129" s="242">
        <f t="shared" si="1"/>
        <v>110000</v>
      </c>
    </row>
    <row r="130" spans="1:9" s="234" customFormat="1" ht="30" customHeight="1">
      <c r="A130" s="244" t="s">
        <v>435</v>
      </c>
      <c r="B130" s="239" t="s">
        <v>132</v>
      </c>
      <c r="C130" s="239" t="s">
        <v>34</v>
      </c>
      <c r="D130" s="239" t="s">
        <v>266</v>
      </c>
      <c r="E130" s="240" t="s">
        <v>535</v>
      </c>
      <c r="F130" s="293" t="s">
        <v>261</v>
      </c>
      <c r="G130" s="354">
        <f>8000+50000</f>
        <v>58000</v>
      </c>
      <c r="H130" s="380"/>
      <c r="I130" s="242">
        <f t="shared" si="1"/>
        <v>58000</v>
      </c>
    </row>
    <row r="131" spans="1:9" ht="17.25" customHeight="1">
      <c r="A131" s="247" t="s">
        <v>76</v>
      </c>
      <c r="B131" s="239" t="s">
        <v>132</v>
      </c>
      <c r="C131" s="239" t="s">
        <v>34</v>
      </c>
      <c r="D131" s="239" t="s">
        <v>266</v>
      </c>
      <c r="E131" s="240" t="s">
        <v>535</v>
      </c>
      <c r="F131" s="293" t="s">
        <v>73</v>
      </c>
      <c r="G131" s="354">
        <f>52000</f>
        <v>52000</v>
      </c>
      <c r="H131" s="381"/>
      <c r="I131" s="242">
        <f t="shared" si="1"/>
        <v>52000</v>
      </c>
    </row>
    <row r="132" spans="1:9" s="234" customFormat="1" ht="20.25" customHeight="1">
      <c r="A132" s="233" t="s">
        <v>323</v>
      </c>
      <c r="B132" s="228" t="s">
        <v>132</v>
      </c>
      <c r="C132" s="294" t="s">
        <v>34</v>
      </c>
      <c r="D132" s="228" t="s">
        <v>266</v>
      </c>
      <c r="E132" s="267" t="s">
        <v>460</v>
      </c>
      <c r="F132" s="246"/>
      <c r="G132" s="353">
        <f>G133</f>
        <v>6989000</v>
      </c>
      <c r="H132" s="380"/>
      <c r="I132" s="230">
        <f t="shared" si="1"/>
        <v>6989000</v>
      </c>
    </row>
    <row r="133" spans="1:9" ht="30" customHeight="1">
      <c r="A133" s="238" t="s">
        <v>324</v>
      </c>
      <c r="B133" s="239" t="s">
        <v>132</v>
      </c>
      <c r="C133" s="239" t="s">
        <v>34</v>
      </c>
      <c r="D133" s="239" t="s">
        <v>266</v>
      </c>
      <c r="E133" s="239" t="s">
        <v>465</v>
      </c>
      <c r="F133" s="241"/>
      <c r="G133" s="354">
        <f>G134+G138+G140</f>
        <v>6989000</v>
      </c>
      <c r="H133" s="381"/>
      <c r="I133" s="242">
        <f t="shared" si="1"/>
        <v>6989000</v>
      </c>
    </row>
    <row r="134" spans="1:9" ht="30" customHeight="1">
      <c r="A134" s="247" t="s">
        <v>334</v>
      </c>
      <c r="B134" s="239" t="s">
        <v>132</v>
      </c>
      <c r="C134" s="239" t="s">
        <v>34</v>
      </c>
      <c r="D134" s="239" t="s">
        <v>266</v>
      </c>
      <c r="E134" s="239" t="s">
        <v>536</v>
      </c>
      <c r="F134" s="241"/>
      <c r="G134" s="354">
        <f>G135+G136+G137</f>
        <v>6419500</v>
      </c>
      <c r="H134" s="381"/>
      <c r="I134" s="242">
        <f t="shared" si="1"/>
        <v>6419500</v>
      </c>
    </row>
    <row r="135" spans="1:9" ht="48.75" customHeight="1">
      <c r="A135" s="244" t="s">
        <v>311</v>
      </c>
      <c r="B135" s="228" t="s">
        <v>132</v>
      </c>
      <c r="C135" s="239" t="s">
        <v>34</v>
      </c>
      <c r="D135" s="239" t="s">
        <v>266</v>
      </c>
      <c r="E135" s="239" t="s">
        <v>536</v>
      </c>
      <c r="F135" s="245" t="s">
        <v>75</v>
      </c>
      <c r="G135" s="354">
        <f>3542000+1069000+4400+2100</f>
        <v>4617500</v>
      </c>
      <c r="H135" s="381"/>
      <c r="I135" s="242">
        <f t="shared" si="1"/>
        <v>4617500</v>
      </c>
    </row>
    <row r="136" spans="1:9" ht="30" customHeight="1">
      <c r="A136" s="244" t="s">
        <v>435</v>
      </c>
      <c r="B136" s="239" t="s">
        <v>132</v>
      </c>
      <c r="C136" s="239" t="s">
        <v>34</v>
      </c>
      <c r="D136" s="239" t="s">
        <v>266</v>
      </c>
      <c r="E136" s="239" t="s">
        <v>536</v>
      </c>
      <c r="F136" s="245" t="s">
        <v>261</v>
      </c>
      <c r="G136" s="354">
        <f>2400+86100+70000+123000+600000+850000</f>
        <v>1731500</v>
      </c>
      <c r="H136" s="381"/>
      <c r="I136" s="242">
        <f t="shared" si="1"/>
        <v>1731500</v>
      </c>
    </row>
    <row r="137" spans="1:9" ht="21.75" customHeight="1">
      <c r="A137" s="247" t="s">
        <v>76</v>
      </c>
      <c r="B137" s="228" t="s">
        <v>132</v>
      </c>
      <c r="C137" s="239" t="s">
        <v>34</v>
      </c>
      <c r="D137" s="239" t="s">
        <v>266</v>
      </c>
      <c r="E137" s="239" t="s">
        <v>536</v>
      </c>
      <c r="F137" s="245" t="s">
        <v>73</v>
      </c>
      <c r="G137" s="354">
        <f>18500+2000+50000</f>
        <v>70500</v>
      </c>
      <c r="H137" s="381"/>
      <c r="I137" s="242">
        <f t="shared" si="1"/>
        <v>70500</v>
      </c>
    </row>
    <row r="138" spans="1:9" ht="30" customHeight="1">
      <c r="A138" s="284" t="s">
        <v>537</v>
      </c>
      <c r="B138" s="239" t="s">
        <v>132</v>
      </c>
      <c r="C138" s="239" t="s">
        <v>34</v>
      </c>
      <c r="D138" s="239" t="s">
        <v>266</v>
      </c>
      <c r="E138" s="239" t="s">
        <v>538</v>
      </c>
      <c r="F138" s="245"/>
      <c r="G138" s="354">
        <f>G139</f>
        <v>100000</v>
      </c>
      <c r="H138" s="381"/>
      <c r="I138" s="242">
        <f t="shared" si="1"/>
        <v>100000</v>
      </c>
    </row>
    <row r="139" spans="1:9" ht="30" customHeight="1">
      <c r="A139" s="244" t="s">
        <v>435</v>
      </c>
      <c r="B139" s="239" t="s">
        <v>132</v>
      </c>
      <c r="C139" s="239" t="s">
        <v>34</v>
      </c>
      <c r="D139" s="239" t="s">
        <v>266</v>
      </c>
      <c r="E139" s="239" t="s">
        <v>538</v>
      </c>
      <c r="F139" s="245" t="s">
        <v>261</v>
      </c>
      <c r="G139" s="354">
        <v>100000</v>
      </c>
      <c r="H139" s="381"/>
      <c r="I139" s="242">
        <f t="shared" si="1"/>
        <v>100000</v>
      </c>
    </row>
    <row r="140" spans="1:9" ht="30" customHeight="1">
      <c r="A140" s="244" t="s">
        <v>539</v>
      </c>
      <c r="B140" s="239" t="s">
        <v>132</v>
      </c>
      <c r="C140" s="239" t="s">
        <v>34</v>
      </c>
      <c r="D140" s="239" t="s">
        <v>266</v>
      </c>
      <c r="E140" s="239" t="s">
        <v>540</v>
      </c>
      <c r="F140" s="245"/>
      <c r="G140" s="354">
        <f>G141</f>
        <v>469500</v>
      </c>
      <c r="H140" s="381"/>
      <c r="I140" s="242">
        <f t="shared" si="1"/>
        <v>469500</v>
      </c>
    </row>
    <row r="141" spans="1:9" ht="25.5" customHeight="1">
      <c r="A141" s="244" t="s">
        <v>90</v>
      </c>
      <c r="B141" s="239" t="s">
        <v>132</v>
      </c>
      <c r="C141" s="239" t="s">
        <v>34</v>
      </c>
      <c r="D141" s="239" t="s">
        <v>266</v>
      </c>
      <c r="E141" s="239" t="s">
        <v>540</v>
      </c>
      <c r="F141" s="245" t="s">
        <v>97</v>
      </c>
      <c r="G141" s="354">
        <v>469500</v>
      </c>
      <c r="H141" s="381"/>
      <c r="I141" s="242">
        <f t="shared" si="1"/>
        <v>469500</v>
      </c>
    </row>
    <row r="142" spans="1:9" ht="30" customHeight="1" hidden="1">
      <c r="A142" s="233" t="s">
        <v>541</v>
      </c>
      <c r="B142" s="239"/>
      <c r="C142" s="294" t="s">
        <v>34</v>
      </c>
      <c r="D142" s="228" t="s">
        <v>266</v>
      </c>
      <c r="E142" s="267" t="s">
        <v>542</v>
      </c>
      <c r="F142" s="246"/>
      <c r="G142" s="353">
        <f>G143</f>
        <v>0</v>
      </c>
      <c r="H142" s="381"/>
      <c r="I142" s="242">
        <f t="shared" si="1"/>
        <v>0</v>
      </c>
    </row>
    <row r="143" spans="1:9" ht="30" customHeight="1" hidden="1">
      <c r="A143" s="244" t="s">
        <v>95</v>
      </c>
      <c r="B143" s="239"/>
      <c r="C143" s="295" t="s">
        <v>34</v>
      </c>
      <c r="D143" s="239" t="s">
        <v>266</v>
      </c>
      <c r="E143" s="269" t="s">
        <v>543</v>
      </c>
      <c r="F143" s="245"/>
      <c r="G143" s="354">
        <f>G144</f>
        <v>0</v>
      </c>
      <c r="H143" s="381"/>
      <c r="I143" s="242">
        <f t="shared" si="1"/>
        <v>0</v>
      </c>
    </row>
    <row r="144" spans="1:9" ht="30" customHeight="1" hidden="1">
      <c r="A144" s="244" t="s">
        <v>544</v>
      </c>
      <c r="B144" s="239"/>
      <c r="C144" s="295" t="s">
        <v>34</v>
      </c>
      <c r="D144" s="239" t="s">
        <v>266</v>
      </c>
      <c r="E144" s="269" t="s">
        <v>545</v>
      </c>
      <c r="F144" s="245"/>
      <c r="G144" s="354">
        <f>G145</f>
        <v>0</v>
      </c>
      <c r="H144" s="381"/>
      <c r="I144" s="242">
        <f t="shared" si="1"/>
        <v>0</v>
      </c>
    </row>
    <row r="145" spans="1:9" ht="30" customHeight="1" hidden="1">
      <c r="A145" s="296" t="s">
        <v>103</v>
      </c>
      <c r="B145" s="239" t="s">
        <v>132</v>
      </c>
      <c r="C145" s="295" t="s">
        <v>34</v>
      </c>
      <c r="D145" s="239" t="s">
        <v>266</v>
      </c>
      <c r="E145" s="269" t="s">
        <v>545</v>
      </c>
      <c r="F145" s="245" t="s">
        <v>104</v>
      </c>
      <c r="G145" s="354"/>
      <c r="H145" s="381"/>
      <c r="I145" s="242">
        <f t="shared" si="1"/>
        <v>0</v>
      </c>
    </row>
    <row r="146" spans="1:9" ht="30" customHeight="1">
      <c r="A146" s="297" t="s">
        <v>546</v>
      </c>
      <c r="B146" s="239" t="s">
        <v>132</v>
      </c>
      <c r="C146" s="228" t="s">
        <v>315</v>
      </c>
      <c r="D146" s="228" t="s">
        <v>547</v>
      </c>
      <c r="E146" s="267"/>
      <c r="F146" s="246"/>
      <c r="G146" s="353">
        <f>G147</f>
        <v>150000</v>
      </c>
      <c r="H146" s="381"/>
      <c r="I146" s="242">
        <f t="shared" si="1"/>
        <v>150000</v>
      </c>
    </row>
    <row r="147" spans="1:9" ht="36.75" customHeight="1">
      <c r="A147" s="326" t="s">
        <v>548</v>
      </c>
      <c r="B147" s="228" t="s">
        <v>132</v>
      </c>
      <c r="C147" s="228" t="s">
        <v>315</v>
      </c>
      <c r="D147" s="228" t="s">
        <v>106</v>
      </c>
      <c r="E147" s="269"/>
      <c r="F147" s="245"/>
      <c r="G147" s="354">
        <f>G148</f>
        <v>150000</v>
      </c>
      <c r="H147" s="381"/>
      <c r="I147" s="242">
        <f t="shared" si="1"/>
        <v>150000</v>
      </c>
    </row>
    <row r="148" spans="1:9" ht="54.75" customHeight="1">
      <c r="A148" s="258" t="s">
        <v>549</v>
      </c>
      <c r="B148" s="239" t="s">
        <v>132</v>
      </c>
      <c r="C148" s="228" t="s">
        <v>315</v>
      </c>
      <c r="D148" s="228" t="s">
        <v>106</v>
      </c>
      <c r="E148" s="298" t="s">
        <v>550</v>
      </c>
      <c r="F148" s="245"/>
      <c r="G148" s="354">
        <f>G149</f>
        <v>150000</v>
      </c>
      <c r="H148" s="381"/>
      <c r="I148" s="242">
        <f t="shared" si="1"/>
        <v>150000</v>
      </c>
    </row>
    <row r="149" spans="1:9" s="234" customFormat="1" ht="106.5" customHeight="1">
      <c r="A149" s="384" t="s">
        <v>551</v>
      </c>
      <c r="B149" s="228" t="s">
        <v>132</v>
      </c>
      <c r="C149" s="385" t="s">
        <v>315</v>
      </c>
      <c r="D149" s="385" t="s">
        <v>106</v>
      </c>
      <c r="E149" s="298" t="s">
        <v>552</v>
      </c>
      <c r="F149" s="386"/>
      <c r="G149" s="363">
        <f>G150+G153+G156+G159</f>
        <v>150000</v>
      </c>
      <c r="H149" s="380"/>
      <c r="I149" s="242">
        <f t="shared" si="1"/>
        <v>150000</v>
      </c>
    </row>
    <row r="150" spans="1:9" ht="0.75" customHeight="1" hidden="1">
      <c r="A150" s="280" t="s">
        <v>553</v>
      </c>
      <c r="B150" s="239" t="s">
        <v>132</v>
      </c>
      <c r="C150" s="228" t="s">
        <v>315</v>
      </c>
      <c r="D150" s="228" t="s">
        <v>106</v>
      </c>
      <c r="E150" s="287" t="s">
        <v>554</v>
      </c>
      <c r="F150" s="245"/>
      <c r="G150" s="354">
        <f>G151</f>
        <v>0</v>
      </c>
      <c r="H150" s="381"/>
      <c r="I150" s="242">
        <f t="shared" si="1"/>
        <v>0</v>
      </c>
    </row>
    <row r="151" spans="1:9" ht="39" customHeight="1" hidden="1">
      <c r="A151" s="244" t="s">
        <v>555</v>
      </c>
      <c r="B151" s="239" t="s">
        <v>132</v>
      </c>
      <c r="C151" s="239" t="s">
        <v>315</v>
      </c>
      <c r="D151" s="239" t="s">
        <v>106</v>
      </c>
      <c r="E151" s="275" t="s">
        <v>556</v>
      </c>
      <c r="F151" s="245"/>
      <c r="G151" s="354">
        <f>G152</f>
        <v>0</v>
      </c>
      <c r="H151" s="381"/>
      <c r="I151" s="242">
        <f t="shared" si="1"/>
        <v>0</v>
      </c>
    </row>
    <row r="152" spans="1:9" ht="26.25" customHeight="1" hidden="1">
      <c r="A152" s="244" t="s">
        <v>435</v>
      </c>
      <c r="B152" s="239" t="s">
        <v>132</v>
      </c>
      <c r="C152" s="239" t="s">
        <v>315</v>
      </c>
      <c r="D152" s="239" t="s">
        <v>106</v>
      </c>
      <c r="E152" s="275" t="s">
        <v>556</v>
      </c>
      <c r="F152" s="245" t="s">
        <v>261</v>
      </c>
      <c r="G152" s="354"/>
      <c r="H152" s="381"/>
      <c r="I152" s="242">
        <f t="shared" si="1"/>
        <v>0</v>
      </c>
    </row>
    <row r="153" spans="1:9" s="234" customFormat="1" ht="73.5" customHeight="1">
      <c r="A153" s="280" t="s">
        <v>557</v>
      </c>
      <c r="B153" s="228" t="s">
        <v>132</v>
      </c>
      <c r="C153" s="228" t="s">
        <v>315</v>
      </c>
      <c r="D153" s="228" t="s">
        <v>106</v>
      </c>
      <c r="E153" s="287" t="s">
        <v>558</v>
      </c>
      <c r="F153" s="246"/>
      <c r="G153" s="353">
        <f>G154</f>
        <v>150000</v>
      </c>
      <c r="H153" s="380"/>
      <c r="I153" s="242">
        <f t="shared" si="1"/>
        <v>150000</v>
      </c>
    </row>
    <row r="154" spans="1:9" ht="43.5" customHeight="1">
      <c r="A154" s="244" t="s">
        <v>555</v>
      </c>
      <c r="B154" s="239" t="s">
        <v>132</v>
      </c>
      <c r="C154" s="239" t="s">
        <v>315</v>
      </c>
      <c r="D154" s="239" t="s">
        <v>106</v>
      </c>
      <c r="E154" s="275" t="s">
        <v>559</v>
      </c>
      <c r="F154" s="246"/>
      <c r="G154" s="353">
        <f>G155</f>
        <v>150000</v>
      </c>
      <c r="H154" s="381"/>
      <c r="I154" s="242">
        <f t="shared" si="1"/>
        <v>150000</v>
      </c>
    </row>
    <row r="155" spans="1:9" ht="33" customHeight="1">
      <c r="A155" s="244" t="s">
        <v>435</v>
      </c>
      <c r="B155" s="239" t="s">
        <v>132</v>
      </c>
      <c r="C155" s="239" t="s">
        <v>315</v>
      </c>
      <c r="D155" s="239" t="s">
        <v>106</v>
      </c>
      <c r="E155" s="275" t="s">
        <v>559</v>
      </c>
      <c r="F155" s="245" t="s">
        <v>261</v>
      </c>
      <c r="G155" s="354">
        <v>150000</v>
      </c>
      <c r="H155" s="381"/>
      <c r="I155" s="242">
        <f t="shared" si="1"/>
        <v>150000</v>
      </c>
    </row>
    <row r="156" spans="1:9" ht="28.5" customHeight="1" hidden="1">
      <c r="A156" s="280" t="s">
        <v>560</v>
      </c>
      <c r="B156" s="239" t="s">
        <v>132</v>
      </c>
      <c r="C156" s="228" t="s">
        <v>315</v>
      </c>
      <c r="D156" s="228" t="s">
        <v>106</v>
      </c>
      <c r="E156" s="287" t="s">
        <v>561</v>
      </c>
      <c r="F156" s="245"/>
      <c r="G156" s="354">
        <f>G157</f>
        <v>0</v>
      </c>
      <c r="H156" s="381"/>
      <c r="I156" s="242">
        <f t="shared" si="1"/>
        <v>0</v>
      </c>
    </row>
    <row r="157" spans="1:9" ht="30" customHeight="1" hidden="1">
      <c r="A157" s="244" t="s">
        <v>555</v>
      </c>
      <c r="B157" s="239" t="s">
        <v>132</v>
      </c>
      <c r="C157" s="239" t="s">
        <v>315</v>
      </c>
      <c r="D157" s="239" t="s">
        <v>106</v>
      </c>
      <c r="E157" s="275" t="s">
        <v>562</v>
      </c>
      <c r="F157" s="245"/>
      <c r="G157" s="354">
        <f>G158</f>
        <v>0</v>
      </c>
      <c r="H157" s="381"/>
      <c r="I157" s="242">
        <f t="shared" si="1"/>
        <v>0</v>
      </c>
    </row>
    <row r="158" spans="1:9" s="234" customFormat="1" ht="15.75" customHeight="1" hidden="1">
      <c r="A158" s="244" t="s">
        <v>435</v>
      </c>
      <c r="B158" s="228" t="s">
        <v>132</v>
      </c>
      <c r="C158" s="239" t="s">
        <v>315</v>
      </c>
      <c r="D158" s="239" t="s">
        <v>106</v>
      </c>
      <c r="E158" s="275" t="s">
        <v>562</v>
      </c>
      <c r="F158" s="245" t="s">
        <v>261</v>
      </c>
      <c r="G158" s="354"/>
      <c r="H158" s="380"/>
      <c r="I158" s="242">
        <f t="shared" si="1"/>
        <v>0</v>
      </c>
    </row>
    <row r="159" spans="1:9" ht="17.25" customHeight="1" hidden="1">
      <c r="A159" s="280" t="s">
        <v>563</v>
      </c>
      <c r="B159" s="239" t="s">
        <v>132</v>
      </c>
      <c r="C159" s="228" t="s">
        <v>315</v>
      </c>
      <c r="D159" s="228" t="s">
        <v>106</v>
      </c>
      <c r="E159" s="287" t="s">
        <v>564</v>
      </c>
      <c r="F159" s="245"/>
      <c r="G159" s="354">
        <f>G160</f>
        <v>0</v>
      </c>
      <c r="H159" s="381"/>
      <c r="I159" s="242">
        <f t="shared" si="1"/>
        <v>0</v>
      </c>
    </row>
    <row r="160" spans="1:9" ht="39" hidden="1">
      <c r="A160" s="244" t="s">
        <v>555</v>
      </c>
      <c r="B160" s="239" t="s">
        <v>132</v>
      </c>
      <c r="C160" s="239" t="s">
        <v>315</v>
      </c>
      <c r="D160" s="239" t="s">
        <v>106</v>
      </c>
      <c r="E160" s="275" t="s">
        <v>565</v>
      </c>
      <c r="F160" s="245"/>
      <c r="G160" s="354">
        <f>G161</f>
        <v>0</v>
      </c>
      <c r="H160" s="381"/>
      <c r="I160" s="242">
        <f t="shared" si="1"/>
        <v>0</v>
      </c>
    </row>
    <row r="161" spans="1:9" ht="44.25" customHeight="1" hidden="1">
      <c r="A161" s="244" t="s">
        <v>435</v>
      </c>
      <c r="B161" s="239" t="s">
        <v>132</v>
      </c>
      <c r="C161" s="239" t="s">
        <v>315</v>
      </c>
      <c r="D161" s="239" t="s">
        <v>106</v>
      </c>
      <c r="E161" s="275" t="s">
        <v>565</v>
      </c>
      <c r="F161" s="245" t="s">
        <v>261</v>
      </c>
      <c r="G161" s="354"/>
      <c r="H161" s="381"/>
      <c r="I161" s="242">
        <f t="shared" si="1"/>
        <v>0</v>
      </c>
    </row>
    <row r="162" spans="1:9" s="234" customFormat="1" ht="24.75" customHeight="1">
      <c r="A162" s="233" t="s">
        <v>98</v>
      </c>
      <c r="B162" s="228" t="s">
        <v>132</v>
      </c>
      <c r="C162" s="228" t="s">
        <v>74</v>
      </c>
      <c r="D162" s="228"/>
      <c r="E162" s="228"/>
      <c r="F162" s="229"/>
      <c r="G162" s="353">
        <f>G163+G169+G180</f>
        <v>5047675</v>
      </c>
      <c r="H162" s="380"/>
      <c r="I162" s="230">
        <f t="shared" si="1"/>
        <v>5047675</v>
      </c>
    </row>
    <row r="163" spans="1:9" s="234" customFormat="1" ht="14.25">
      <c r="A163" s="233" t="s">
        <v>335</v>
      </c>
      <c r="B163" s="228" t="s">
        <v>132</v>
      </c>
      <c r="C163" s="228" t="s">
        <v>74</v>
      </c>
      <c r="D163" s="228" t="s">
        <v>72</v>
      </c>
      <c r="E163" s="228"/>
      <c r="F163" s="229"/>
      <c r="G163" s="353">
        <f>G164</f>
        <v>150000</v>
      </c>
      <c r="H163" s="380"/>
      <c r="I163" s="230">
        <f t="shared" si="1"/>
        <v>150000</v>
      </c>
    </row>
    <row r="164" spans="1:9" s="234" customFormat="1" ht="56.25" customHeight="1">
      <c r="A164" s="281" t="s">
        <v>503</v>
      </c>
      <c r="B164" s="228" t="s">
        <v>132</v>
      </c>
      <c r="C164" s="228" t="s">
        <v>74</v>
      </c>
      <c r="D164" s="228" t="s">
        <v>72</v>
      </c>
      <c r="E164" s="287" t="s">
        <v>504</v>
      </c>
      <c r="F164" s="229"/>
      <c r="G164" s="353">
        <f>G165</f>
        <v>150000</v>
      </c>
      <c r="H164" s="380"/>
      <c r="I164" s="230">
        <f t="shared" si="1"/>
        <v>150000</v>
      </c>
    </row>
    <row r="165" spans="1:9" ht="73.5" customHeight="1">
      <c r="A165" s="299" t="s">
        <v>566</v>
      </c>
      <c r="B165" s="239" t="s">
        <v>132</v>
      </c>
      <c r="C165" s="249" t="s">
        <v>74</v>
      </c>
      <c r="D165" s="249" t="s">
        <v>72</v>
      </c>
      <c r="E165" s="290" t="s">
        <v>567</v>
      </c>
      <c r="F165" s="257"/>
      <c r="G165" s="355">
        <f>G166</f>
        <v>150000</v>
      </c>
      <c r="H165" s="381"/>
      <c r="I165" s="242">
        <f t="shared" si="1"/>
        <v>150000</v>
      </c>
    </row>
    <row r="166" spans="1:9" s="234" customFormat="1" ht="44.25" customHeight="1">
      <c r="A166" s="260" t="s">
        <v>568</v>
      </c>
      <c r="B166" s="228" t="s">
        <v>132</v>
      </c>
      <c r="C166" s="228" t="s">
        <v>74</v>
      </c>
      <c r="D166" s="228" t="s">
        <v>72</v>
      </c>
      <c r="E166" s="287" t="s">
        <v>569</v>
      </c>
      <c r="F166" s="229"/>
      <c r="G166" s="353">
        <f>G167</f>
        <v>150000</v>
      </c>
      <c r="H166" s="380"/>
      <c r="I166" s="230">
        <f t="shared" si="1"/>
        <v>150000</v>
      </c>
    </row>
    <row r="167" spans="1:9" ht="15">
      <c r="A167" s="238" t="s">
        <v>336</v>
      </c>
      <c r="B167" s="239" t="s">
        <v>132</v>
      </c>
      <c r="C167" s="239" t="s">
        <v>74</v>
      </c>
      <c r="D167" s="239" t="s">
        <v>72</v>
      </c>
      <c r="E167" s="275" t="s">
        <v>570</v>
      </c>
      <c r="F167" s="229"/>
      <c r="G167" s="354">
        <f>G168</f>
        <v>150000</v>
      </c>
      <c r="H167" s="381"/>
      <c r="I167" s="242">
        <f t="shared" si="1"/>
        <v>150000</v>
      </c>
    </row>
    <row r="168" spans="1:9" s="234" customFormat="1" ht="15">
      <c r="A168" s="244" t="s">
        <v>76</v>
      </c>
      <c r="B168" s="228" t="s">
        <v>132</v>
      </c>
      <c r="C168" s="239" t="s">
        <v>74</v>
      </c>
      <c r="D168" s="239" t="s">
        <v>72</v>
      </c>
      <c r="E168" s="275" t="s">
        <v>570</v>
      </c>
      <c r="F168" s="241" t="s">
        <v>73</v>
      </c>
      <c r="G168" s="354">
        <v>150000</v>
      </c>
      <c r="H168" s="380"/>
      <c r="I168" s="242">
        <f t="shared" si="1"/>
        <v>150000</v>
      </c>
    </row>
    <row r="169" spans="1:9" ht="15">
      <c r="A169" s="233" t="s">
        <v>571</v>
      </c>
      <c r="B169" s="239" t="s">
        <v>132</v>
      </c>
      <c r="C169" s="228" t="s">
        <v>74</v>
      </c>
      <c r="D169" s="228" t="s">
        <v>106</v>
      </c>
      <c r="E169" s="228"/>
      <c r="F169" s="229"/>
      <c r="G169" s="353">
        <f>G170</f>
        <v>4365675</v>
      </c>
      <c r="H169" s="381"/>
      <c r="I169" s="242">
        <f t="shared" si="1"/>
        <v>4365675</v>
      </c>
    </row>
    <row r="170" spans="1:9" s="234" customFormat="1" ht="62.25" customHeight="1">
      <c r="A170" s="281" t="s">
        <v>503</v>
      </c>
      <c r="B170" s="228" t="s">
        <v>132</v>
      </c>
      <c r="C170" s="228" t="s">
        <v>74</v>
      </c>
      <c r="D170" s="228" t="s">
        <v>106</v>
      </c>
      <c r="E170" s="287" t="s">
        <v>504</v>
      </c>
      <c r="F170" s="229"/>
      <c r="G170" s="353">
        <f>G171</f>
        <v>4365675</v>
      </c>
      <c r="H170" s="380"/>
      <c r="I170" s="230">
        <f t="shared" si="1"/>
        <v>4365675</v>
      </c>
    </row>
    <row r="171" spans="1:9" ht="72.75" customHeight="1">
      <c r="A171" s="282" t="s">
        <v>572</v>
      </c>
      <c r="B171" s="239" t="s">
        <v>132</v>
      </c>
      <c r="C171" s="249" t="s">
        <v>74</v>
      </c>
      <c r="D171" s="249" t="s">
        <v>106</v>
      </c>
      <c r="E171" s="290" t="s">
        <v>573</v>
      </c>
      <c r="F171" s="276"/>
      <c r="G171" s="355">
        <f>G172+G175</f>
        <v>4365675</v>
      </c>
      <c r="H171" s="381"/>
      <c r="I171" s="242">
        <f t="shared" si="1"/>
        <v>4365675</v>
      </c>
    </row>
    <row r="172" spans="1:9" s="234" customFormat="1" ht="30.75" customHeight="1">
      <c r="A172" s="260" t="s">
        <v>574</v>
      </c>
      <c r="B172" s="228" t="s">
        <v>132</v>
      </c>
      <c r="C172" s="228" t="s">
        <v>74</v>
      </c>
      <c r="D172" s="228" t="s">
        <v>106</v>
      </c>
      <c r="E172" s="287" t="s">
        <v>575</v>
      </c>
      <c r="F172" s="229"/>
      <c r="G172" s="353">
        <f>G173</f>
        <v>3365675</v>
      </c>
      <c r="H172" s="380"/>
      <c r="I172" s="230">
        <f t="shared" si="1"/>
        <v>3365675</v>
      </c>
    </row>
    <row r="173" spans="1:9" ht="26.25">
      <c r="A173" s="244" t="s">
        <v>576</v>
      </c>
      <c r="B173" s="228" t="s">
        <v>132</v>
      </c>
      <c r="C173" s="239" t="s">
        <v>74</v>
      </c>
      <c r="D173" s="239" t="s">
        <v>106</v>
      </c>
      <c r="E173" s="275" t="s">
        <v>577</v>
      </c>
      <c r="F173" s="229"/>
      <c r="G173" s="354">
        <f>G174</f>
        <v>3365675</v>
      </c>
      <c r="H173" s="381"/>
      <c r="I173" s="242">
        <f t="shared" si="1"/>
        <v>3365675</v>
      </c>
    </row>
    <row r="174" spans="1:9" ht="15">
      <c r="A174" s="244" t="s">
        <v>310</v>
      </c>
      <c r="B174" s="228" t="s">
        <v>132</v>
      </c>
      <c r="C174" s="239" t="s">
        <v>74</v>
      </c>
      <c r="D174" s="239" t="s">
        <v>106</v>
      </c>
      <c r="E174" s="275" t="s">
        <v>577</v>
      </c>
      <c r="F174" s="241" t="s">
        <v>261</v>
      </c>
      <c r="G174" s="354">
        <f>4365675-1000000</f>
        <v>3365675</v>
      </c>
      <c r="H174" s="381"/>
      <c r="I174" s="242">
        <f t="shared" si="1"/>
        <v>3365675</v>
      </c>
    </row>
    <row r="175" spans="1:9" s="234" customFormat="1" ht="25.5">
      <c r="A175" s="260" t="s">
        <v>578</v>
      </c>
      <c r="B175" s="228" t="s">
        <v>132</v>
      </c>
      <c r="C175" s="228" t="s">
        <v>74</v>
      </c>
      <c r="D175" s="228" t="s">
        <v>106</v>
      </c>
      <c r="E175" s="287" t="s">
        <v>579</v>
      </c>
      <c r="F175" s="229"/>
      <c r="G175" s="353">
        <f>G176</f>
        <v>1000000</v>
      </c>
      <c r="H175" s="380"/>
      <c r="I175" s="230">
        <f t="shared" si="1"/>
        <v>1000000</v>
      </c>
    </row>
    <row r="176" spans="1:9" ht="26.25">
      <c r="A176" s="244" t="s">
        <v>580</v>
      </c>
      <c r="B176" s="239" t="s">
        <v>132</v>
      </c>
      <c r="C176" s="239" t="s">
        <v>74</v>
      </c>
      <c r="D176" s="239" t="s">
        <v>106</v>
      </c>
      <c r="E176" s="275" t="s">
        <v>581</v>
      </c>
      <c r="F176" s="241"/>
      <c r="G176" s="354">
        <f>G177</f>
        <v>1000000</v>
      </c>
      <c r="H176" s="381"/>
      <c r="I176" s="242">
        <f t="shared" si="1"/>
        <v>1000000</v>
      </c>
    </row>
    <row r="177" spans="1:9" ht="28.5" customHeight="1">
      <c r="A177" s="300" t="s">
        <v>582</v>
      </c>
      <c r="B177" s="239" t="s">
        <v>132</v>
      </c>
      <c r="C177" s="239" t="s">
        <v>74</v>
      </c>
      <c r="D177" s="239" t="s">
        <v>106</v>
      </c>
      <c r="E177" s="275" t="s">
        <v>581</v>
      </c>
      <c r="F177" s="241" t="s">
        <v>583</v>
      </c>
      <c r="G177" s="354">
        <v>1000000</v>
      </c>
      <c r="H177" s="381"/>
      <c r="I177" s="242">
        <f t="shared" si="1"/>
        <v>1000000</v>
      </c>
    </row>
    <row r="178" spans="1:9" ht="25.5" hidden="1">
      <c r="A178" s="284" t="s">
        <v>584</v>
      </c>
      <c r="B178" s="228" t="s">
        <v>132</v>
      </c>
      <c r="C178" s="239" t="s">
        <v>74</v>
      </c>
      <c r="D178" s="239" t="s">
        <v>106</v>
      </c>
      <c r="E178" s="275" t="s">
        <v>585</v>
      </c>
      <c r="F178" s="229"/>
      <c r="G178" s="354">
        <f>G179</f>
        <v>0</v>
      </c>
      <c r="H178" s="381"/>
      <c r="I178" s="242">
        <f t="shared" si="1"/>
        <v>0</v>
      </c>
    </row>
    <row r="179" spans="1:9" ht="15" hidden="1">
      <c r="A179" s="244" t="s">
        <v>310</v>
      </c>
      <c r="B179" s="239" t="s">
        <v>132</v>
      </c>
      <c r="C179" s="239" t="s">
        <v>74</v>
      </c>
      <c r="D179" s="239" t="s">
        <v>106</v>
      </c>
      <c r="E179" s="275" t="s">
        <v>585</v>
      </c>
      <c r="F179" s="241" t="s">
        <v>261</v>
      </c>
      <c r="G179" s="354"/>
      <c r="H179" s="381"/>
      <c r="I179" s="242">
        <f t="shared" si="1"/>
        <v>0</v>
      </c>
    </row>
    <row r="180" spans="1:9" s="234" customFormat="1" ht="14.25">
      <c r="A180" s="233" t="s">
        <v>99</v>
      </c>
      <c r="B180" s="228" t="s">
        <v>132</v>
      </c>
      <c r="C180" s="228" t="s">
        <v>74</v>
      </c>
      <c r="D180" s="228" t="s">
        <v>100</v>
      </c>
      <c r="E180" s="228"/>
      <c r="F180" s="229"/>
      <c r="G180" s="353">
        <f>G181+G188+G193</f>
        <v>532000</v>
      </c>
      <c r="H180" s="380"/>
      <c r="I180" s="230">
        <f t="shared" si="1"/>
        <v>532000</v>
      </c>
    </row>
    <row r="181" spans="1:9" s="234" customFormat="1" ht="38.25">
      <c r="A181" s="281" t="s">
        <v>586</v>
      </c>
      <c r="B181" s="228" t="s">
        <v>132</v>
      </c>
      <c r="C181" s="228" t="s">
        <v>74</v>
      </c>
      <c r="D181" s="228" t="s">
        <v>100</v>
      </c>
      <c r="E181" s="228" t="s">
        <v>587</v>
      </c>
      <c r="F181" s="229"/>
      <c r="G181" s="353">
        <f>G182</f>
        <v>97000</v>
      </c>
      <c r="H181" s="380"/>
      <c r="I181" s="230">
        <f t="shared" si="1"/>
        <v>97000</v>
      </c>
    </row>
    <row r="182" spans="1:9" ht="69" customHeight="1">
      <c r="A182" s="301" t="s">
        <v>588</v>
      </c>
      <c r="B182" s="239" t="s">
        <v>132</v>
      </c>
      <c r="C182" s="249" t="s">
        <v>74</v>
      </c>
      <c r="D182" s="249" t="s">
        <v>100</v>
      </c>
      <c r="E182" s="249" t="s">
        <v>589</v>
      </c>
      <c r="F182" s="276"/>
      <c r="G182" s="355">
        <f>G183</f>
        <v>97000</v>
      </c>
      <c r="H182" s="381"/>
      <c r="I182" s="242">
        <f t="shared" si="1"/>
        <v>97000</v>
      </c>
    </row>
    <row r="183" spans="1:9" s="234" customFormat="1" ht="48" customHeight="1">
      <c r="A183" s="260" t="s">
        <v>590</v>
      </c>
      <c r="B183" s="228" t="s">
        <v>132</v>
      </c>
      <c r="C183" s="228" t="s">
        <v>74</v>
      </c>
      <c r="D183" s="228" t="s">
        <v>100</v>
      </c>
      <c r="E183" s="228" t="s">
        <v>591</v>
      </c>
      <c r="F183" s="229"/>
      <c r="G183" s="353">
        <f>G184+G186</f>
        <v>97000</v>
      </c>
      <c r="H183" s="380"/>
      <c r="I183" s="230">
        <f t="shared" si="1"/>
        <v>97000</v>
      </c>
    </row>
    <row r="184" spans="1:9" ht="17.25" customHeight="1">
      <c r="A184" s="243" t="s">
        <v>592</v>
      </c>
      <c r="B184" s="228" t="s">
        <v>132</v>
      </c>
      <c r="C184" s="239" t="s">
        <v>74</v>
      </c>
      <c r="D184" s="239" t="s">
        <v>100</v>
      </c>
      <c r="E184" s="239" t="s">
        <v>593</v>
      </c>
      <c r="F184" s="229"/>
      <c r="G184" s="354">
        <f>G185</f>
        <v>62000</v>
      </c>
      <c r="H184" s="381"/>
      <c r="I184" s="242">
        <f t="shared" si="1"/>
        <v>62000</v>
      </c>
    </row>
    <row r="185" spans="1:9" ht="26.25">
      <c r="A185" s="244" t="s">
        <v>435</v>
      </c>
      <c r="B185" s="239" t="s">
        <v>132</v>
      </c>
      <c r="C185" s="239" t="s">
        <v>74</v>
      </c>
      <c r="D185" s="239" t="s">
        <v>100</v>
      </c>
      <c r="E185" s="239" t="s">
        <v>593</v>
      </c>
      <c r="F185" s="241" t="s">
        <v>261</v>
      </c>
      <c r="G185" s="354">
        <f>5000+32000+25000</f>
        <v>62000</v>
      </c>
      <c r="H185" s="381"/>
      <c r="I185" s="242">
        <f t="shared" si="1"/>
        <v>62000</v>
      </c>
    </row>
    <row r="186" spans="1:9" ht="15">
      <c r="A186" s="243" t="s">
        <v>594</v>
      </c>
      <c r="B186" s="239" t="s">
        <v>132</v>
      </c>
      <c r="C186" s="239" t="s">
        <v>74</v>
      </c>
      <c r="D186" s="239" t="s">
        <v>100</v>
      </c>
      <c r="E186" s="239" t="s">
        <v>595</v>
      </c>
      <c r="F186" s="229"/>
      <c r="G186" s="354">
        <f>G187</f>
        <v>35000</v>
      </c>
      <c r="H186" s="381"/>
      <c r="I186" s="242">
        <f t="shared" si="1"/>
        <v>35000</v>
      </c>
    </row>
    <row r="187" spans="1:9" s="234" customFormat="1" ht="37.5" customHeight="1">
      <c r="A187" s="244" t="s">
        <v>435</v>
      </c>
      <c r="B187" s="228" t="s">
        <v>132</v>
      </c>
      <c r="C187" s="239" t="s">
        <v>74</v>
      </c>
      <c r="D187" s="239" t="s">
        <v>100</v>
      </c>
      <c r="E187" s="239" t="s">
        <v>595</v>
      </c>
      <c r="F187" s="241" t="s">
        <v>261</v>
      </c>
      <c r="G187" s="354">
        <f>5000+30000</f>
        <v>35000</v>
      </c>
      <c r="H187" s="380"/>
      <c r="I187" s="242">
        <f t="shared" si="1"/>
        <v>35000</v>
      </c>
    </row>
    <row r="188" spans="1:9" s="234" customFormat="1" ht="57.75" customHeight="1">
      <c r="A188" s="281" t="s">
        <v>603</v>
      </c>
      <c r="B188" s="228" t="s">
        <v>132</v>
      </c>
      <c r="C188" s="228" t="s">
        <v>74</v>
      </c>
      <c r="D188" s="228" t="s">
        <v>100</v>
      </c>
      <c r="E188" s="294" t="s">
        <v>604</v>
      </c>
      <c r="F188" s="229"/>
      <c r="G188" s="353">
        <f>G189</f>
        <v>400000</v>
      </c>
      <c r="H188" s="380"/>
      <c r="I188" s="230">
        <f t="shared" si="1"/>
        <v>400000</v>
      </c>
    </row>
    <row r="189" spans="1:9" s="234" customFormat="1" ht="72" customHeight="1">
      <c r="A189" s="282" t="s">
        <v>605</v>
      </c>
      <c r="B189" s="228" t="s">
        <v>132</v>
      </c>
      <c r="C189" s="249" t="s">
        <v>74</v>
      </c>
      <c r="D189" s="249" t="s">
        <v>100</v>
      </c>
      <c r="E189" s="304" t="s">
        <v>606</v>
      </c>
      <c r="F189" s="257"/>
      <c r="G189" s="355">
        <f>G190</f>
        <v>400000</v>
      </c>
      <c r="H189" s="380"/>
      <c r="I189" s="242">
        <f t="shared" si="1"/>
        <v>400000</v>
      </c>
    </row>
    <row r="190" spans="1:9" s="234" customFormat="1" ht="41.25" customHeight="1">
      <c r="A190" s="260" t="s">
        <v>607</v>
      </c>
      <c r="B190" s="228" t="s">
        <v>132</v>
      </c>
      <c r="C190" s="228" t="s">
        <v>74</v>
      </c>
      <c r="D190" s="228" t="s">
        <v>100</v>
      </c>
      <c r="E190" s="267" t="s">
        <v>608</v>
      </c>
      <c r="F190" s="246"/>
      <c r="G190" s="353">
        <f>G191</f>
        <v>400000</v>
      </c>
      <c r="H190" s="380"/>
      <c r="I190" s="230">
        <f t="shared" si="1"/>
        <v>400000</v>
      </c>
    </row>
    <row r="191" spans="1:9" s="234" customFormat="1" ht="51" customHeight="1">
      <c r="A191" s="305" t="s">
        <v>609</v>
      </c>
      <c r="B191" s="239" t="s">
        <v>132</v>
      </c>
      <c r="C191" s="239" t="s">
        <v>74</v>
      </c>
      <c r="D191" s="239" t="s">
        <v>100</v>
      </c>
      <c r="E191" s="269" t="s">
        <v>610</v>
      </c>
      <c r="F191" s="245"/>
      <c r="G191" s="354">
        <f>G192</f>
        <v>400000</v>
      </c>
      <c r="H191" s="380"/>
      <c r="I191" s="242">
        <f aca="true" t="shared" si="2" ref="I191:I235">G191+H191</f>
        <v>400000</v>
      </c>
    </row>
    <row r="192" spans="1:9" s="234" customFormat="1" ht="15">
      <c r="A192" s="305" t="s">
        <v>90</v>
      </c>
      <c r="B192" s="239" t="s">
        <v>132</v>
      </c>
      <c r="C192" s="239" t="s">
        <v>74</v>
      </c>
      <c r="D192" s="239" t="s">
        <v>100</v>
      </c>
      <c r="E192" s="269" t="s">
        <v>610</v>
      </c>
      <c r="F192" s="245" t="s">
        <v>97</v>
      </c>
      <c r="G192" s="354">
        <v>400000</v>
      </c>
      <c r="H192" s="380"/>
      <c r="I192" s="242">
        <f t="shared" si="2"/>
        <v>400000</v>
      </c>
    </row>
    <row r="193" spans="1:9" s="234" customFormat="1" ht="53.25" customHeight="1">
      <c r="A193" s="283" t="s">
        <v>611</v>
      </c>
      <c r="B193" s="228" t="s">
        <v>132</v>
      </c>
      <c r="C193" s="228" t="s">
        <v>74</v>
      </c>
      <c r="D193" s="228" t="s">
        <v>100</v>
      </c>
      <c r="E193" s="228" t="s">
        <v>612</v>
      </c>
      <c r="F193" s="246"/>
      <c r="G193" s="353">
        <f>G194+5000</f>
        <v>35000</v>
      </c>
      <c r="H193" s="380"/>
      <c r="I193" s="230">
        <f t="shared" si="2"/>
        <v>35000</v>
      </c>
    </row>
    <row r="194" spans="1:9" ht="63.75">
      <c r="A194" s="301" t="s">
        <v>613</v>
      </c>
      <c r="B194" s="239" t="s">
        <v>132</v>
      </c>
      <c r="C194" s="249" t="s">
        <v>74</v>
      </c>
      <c r="D194" s="249" t="s">
        <v>100</v>
      </c>
      <c r="E194" s="249" t="s">
        <v>614</v>
      </c>
      <c r="F194" s="251"/>
      <c r="G194" s="355">
        <f>G195</f>
        <v>30000</v>
      </c>
      <c r="H194" s="381"/>
      <c r="I194" s="242">
        <f t="shared" si="2"/>
        <v>30000</v>
      </c>
    </row>
    <row r="195" spans="1:9" s="234" customFormat="1" ht="38.25">
      <c r="A195" s="306" t="s">
        <v>615</v>
      </c>
      <c r="B195" s="228" t="s">
        <v>132</v>
      </c>
      <c r="C195" s="228" t="s">
        <v>74</v>
      </c>
      <c r="D195" s="228" t="s">
        <v>100</v>
      </c>
      <c r="E195" s="228" t="s">
        <v>616</v>
      </c>
      <c r="F195" s="246"/>
      <c r="G195" s="353">
        <f>G196</f>
        <v>30000</v>
      </c>
      <c r="H195" s="380"/>
      <c r="I195" s="230">
        <f t="shared" si="2"/>
        <v>30000</v>
      </c>
    </row>
    <row r="196" spans="1:9" ht="26.25">
      <c r="A196" s="243" t="s">
        <v>617</v>
      </c>
      <c r="B196" s="239" t="s">
        <v>132</v>
      </c>
      <c r="C196" s="239" t="s">
        <v>74</v>
      </c>
      <c r="D196" s="239" t="s">
        <v>100</v>
      </c>
      <c r="E196" s="239" t="s">
        <v>618</v>
      </c>
      <c r="F196" s="245"/>
      <c r="G196" s="354">
        <f>G197</f>
        <v>30000</v>
      </c>
      <c r="H196" s="381"/>
      <c r="I196" s="242">
        <f t="shared" si="2"/>
        <v>30000</v>
      </c>
    </row>
    <row r="197" spans="1:9" ht="26.25">
      <c r="A197" s="244" t="s">
        <v>435</v>
      </c>
      <c r="B197" s="239" t="s">
        <v>132</v>
      </c>
      <c r="C197" s="239" t="s">
        <v>74</v>
      </c>
      <c r="D197" s="239" t="s">
        <v>100</v>
      </c>
      <c r="E197" s="239" t="s">
        <v>618</v>
      </c>
      <c r="F197" s="245" t="s">
        <v>261</v>
      </c>
      <c r="G197" s="354">
        <v>30000</v>
      </c>
      <c r="H197" s="381"/>
      <c r="I197" s="242">
        <f t="shared" si="2"/>
        <v>30000</v>
      </c>
    </row>
    <row r="198" spans="1:9" ht="72" customHeight="1">
      <c r="A198" s="259" t="s">
        <v>619</v>
      </c>
      <c r="B198" s="239" t="s">
        <v>132</v>
      </c>
      <c r="C198" s="249" t="s">
        <v>74</v>
      </c>
      <c r="D198" s="249" t="s">
        <v>100</v>
      </c>
      <c r="E198" s="249" t="s">
        <v>620</v>
      </c>
      <c r="F198" s="245"/>
      <c r="G198" s="354">
        <f>G199</f>
        <v>5000</v>
      </c>
      <c r="H198" s="381"/>
      <c r="I198" s="242">
        <f t="shared" si="2"/>
        <v>5000</v>
      </c>
    </row>
    <row r="199" spans="1:9" s="234" customFormat="1" ht="47.25" customHeight="1">
      <c r="A199" s="306" t="s">
        <v>621</v>
      </c>
      <c r="B199" s="228" t="s">
        <v>132</v>
      </c>
      <c r="C199" s="228" t="s">
        <v>74</v>
      </c>
      <c r="D199" s="228" t="s">
        <v>100</v>
      </c>
      <c r="E199" s="228" t="s">
        <v>622</v>
      </c>
      <c r="F199" s="246"/>
      <c r="G199" s="353">
        <f>G200</f>
        <v>5000</v>
      </c>
      <c r="H199" s="380"/>
      <c r="I199" s="230">
        <f t="shared" si="2"/>
        <v>5000</v>
      </c>
    </row>
    <row r="200" spans="1:9" s="234" customFormat="1" ht="26.25">
      <c r="A200" s="244" t="s">
        <v>623</v>
      </c>
      <c r="B200" s="228" t="s">
        <v>132</v>
      </c>
      <c r="C200" s="239" t="s">
        <v>74</v>
      </c>
      <c r="D200" s="239" t="s">
        <v>100</v>
      </c>
      <c r="E200" s="239" t="s">
        <v>624</v>
      </c>
      <c r="F200" s="245"/>
      <c r="G200" s="354">
        <f>G201</f>
        <v>5000</v>
      </c>
      <c r="H200" s="380"/>
      <c r="I200" s="242">
        <f t="shared" si="2"/>
        <v>5000</v>
      </c>
    </row>
    <row r="201" spans="1:9" s="234" customFormat="1" ht="32.25" customHeight="1">
      <c r="A201" s="244" t="s">
        <v>435</v>
      </c>
      <c r="B201" s="228" t="s">
        <v>132</v>
      </c>
      <c r="C201" s="239" t="s">
        <v>74</v>
      </c>
      <c r="D201" s="239" t="s">
        <v>100</v>
      </c>
      <c r="E201" s="239" t="s">
        <v>624</v>
      </c>
      <c r="F201" s="245" t="s">
        <v>261</v>
      </c>
      <c r="G201" s="354">
        <v>5000</v>
      </c>
      <c r="H201" s="380"/>
      <c r="I201" s="242">
        <f t="shared" si="2"/>
        <v>5000</v>
      </c>
    </row>
    <row r="202" spans="1:9" s="234" customFormat="1" ht="24" customHeight="1">
      <c r="A202" s="236" t="s">
        <v>625</v>
      </c>
      <c r="B202" s="228" t="s">
        <v>132</v>
      </c>
      <c r="C202" s="228" t="s">
        <v>94</v>
      </c>
      <c r="D202" s="228"/>
      <c r="E202" s="228"/>
      <c r="F202" s="246"/>
      <c r="G202" s="353">
        <f>G203</f>
        <v>8198804</v>
      </c>
      <c r="H202" s="380"/>
      <c r="I202" s="230">
        <f t="shared" si="2"/>
        <v>8198804</v>
      </c>
    </row>
    <row r="203" spans="1:9" s="234" customFormat="1" ht="28.5" customHeight="1">
      <c r="A203" s="236" t="s">
        <v>626</v>
      </c>
      <c r="B203" s="228" t="s">
        <v>132</v>
      </c>
      <c r="C203" s="228" t="s">
        <v>94</v>
      </c>
      <c r="D203" s="228" t="s">
        <v>262</v>
      </c>
      <c r="E203" s="228"/>
      <c r="F203" s="246"/>
      <c r="G203" s="353">
        <f>G204+G215+G220</f>
        <v>8198804</v>
      </c>
      <c r="H203" s="380"/>
      <c r="I203" s="230">
        <f t="shared" si="2"/>
        <v>8198804</v>
      </c>
    </row>
    <row r="204" spans="1:9" s="234" customFormat="1" ht="44.25" customHeight="1">
      <c r="A204" s="227" t="s">
        <v>627</v>
      </c>
      <c r="B204" s="228" t="s">
        <v>132</v>
      </c>
      <c r="C204" s="228" t="s">
        <v>94</v>
      </c>
      <c r="D204" s="228" t="s">
        <v>262</v>
      </c>
      <c r="E204" s="287" t="s">
        <v>628</v>
      </c>
      <c r="F204" s="246"/>
      <c r="G204" s="353">
        <f>G205</f>
        <v>1560000</v>
      </c>
      <c r="H204" s="380"/>
      <c r="I204" s="230">
        <f t="shared" si="2"/>
        <v>1560000</v>
      </c>
    </row>
    <row r="205" spans="1:9" s="234" customFormat="1" ht="59.25" customHeight="1">
      <c r="A205" s="307" t="s">
        <v>629</v>
      </c>
      <c r="B205" s="239" t="s">
        <v>132</v>
      </c>
      <c r="C205" s="249" t="s">
        <v>94</v>
      </c>
      <c r="D205" s="249" t="s">
        <v>262</v>
      </c>
      <c r="E205" s="308" t="s">
        <v>630</v>
      </c>
      <c r="F205" s="251"/>
      <c r="G205" s="355">
        <f>G206</f>
        <v>1560000</v>
      </c>
      <c r="H205" s="380"/>
      <c r="I205" s="242">
        <f t="shared" si="2"/>
        <v>1560000</v>
      </c>
    </row>
    <row r="206" spans="1:9" s="234" customFormat="1" ht="29.25" customHeight="1">
      <c r="A206" s="260" t="s">
        <v>631</v>
      </c>
      <c r="B206" s="228" t="s">
        <v>132</v>
      </c>
      <c r="C206" s="228" t="s">
        <v>94</v>
      </c>
      <c r="D206" s="228" t="s">
        <v>262</v>
      </c>
      <c r="E206" s="287" t="s">
        <v>632</v>
      </c>
      <c r="F206" s="246"/>
      <c r="G206" s="353">
        <f>G207+G209+G211+G213</f>
        <v>1560000</v>
      </c>
      <c r="H206" s="380"/>
      <c r="I206" s="230">
        <f t="shared" si="2"/>
        <v>1560000</v>
      </c>
    </row>
    <row r="207" spans="1:9" s="234" customFormat="1" ht="44.25" customHeight="1" hidden="1">
      <c r="A207" s="265" t="s">
        <v>633</v>
      </c>
      <c r="B207" s="228"/>
      <c r="C207" s="239" t="s">
        <v>94</v>
      </c>
      <c r="D207" s="239" t="s">
        <v>262</v>
      </c>
      <c r="E207" s="275" t="s">
        <v>634</v>
      </c>
      <c r="F207" s="245"/>
      <c r="G207" s="354">
        <f>G208</f>
        <v>0</v>
      </c>
      <c r="H207" s="380"/>
      <c r="I207" s="242">
        <f t="shared" si="2"/>
        <v>0</v>
      </c>
    </row>
    <row r="208" spans="1:9" s="234" customFormat="1" ht="22.5" customHeight="1" hidden="1">
      <c r="A208" s="305" t="s">
        <v>90</v>
      </c>
      <c r="B208" s="228"/>
      <c r="C208" s="239" t="s">
        <v>94</v>
      </c>
      <c r="D208" s="239" t="s">
        <v>262</v>
      </c>
      <c r="E208" s="275" t="s">
        <v>634</v>
      </c>
      <c r="F208" s="245" t="s">
        <v>97</v>
      </c>
      <c r="G208" s="354"/>
      <c r="H208" s="380"/>
      <c r="I208" s="242">
        <f t="shared" si="2"/>
        <v>0</v>
      </c>
    </row>
    <row r="209" spans="1:9" s="234" customFormat="1" ht="51.75" hidden="1">
      <c r="A209" s="265" t="s">
        <v>635</v>
      </c>
      <c r="B209" s="239" t="s">
        <v>132</v>
      </c>
      <c r="C209" s="239" t="s">
        <v>94</v>
      </c>
      <c r="D209" s="239" t="s">
        <v>262</v>
      </c>
      <c r="E209" s="275" t="s">
        <v>636</v>
      </c>
      <c r="F209" s="245"/>
      <c r="G209" s="354">
        <f>G210</f>
        <v>0</v>
      </c>
      <c r="H209" s="380"/>
      <c r="I209" s="242">
        <f t="shared" si="2"/>
        <v>0</v>
      </c>
    </row>
    <row r="210" spans="1:9" s="234" customFormat="1" ht="25.5" customHeight="1" hidden="1">
      <c r="A210" s="305" t="s">
        <v>90</v>
      </c>
      <c r="B210" s="239" t="s">
        <v>132</v>
      </c>
      <c r="C210" s="239" t="s">
        <v>94</v>
      </c>
      <c r="D210" s="239" t="s">
        <v>262</v>
      </c>
      <c r="E210" s="275" t="s">
        <v>636</v>
      </c>
      <c r="F210" s="245" t="s">
        <v>97</v>
      </c>
      <c r="G210" s="354"/>
      <c r="H210" s="380"/>
      <c r="I210" s="242">
        <f t="shared" si="2"/>
        <v>0</v>
      </c>
    </row>
    <row r="211" spans="1:9" s="234" customFormat="1" ht="39" hidden="1">
      <c r="A211" s="265" t="s">
        <v>637</v>
      </c>
      <c r="B211" s="239" t="s">
        <v>132</v>
      </c>
      <c r="C211" s="239" t="s">
        <v>94</v>
      </c>
      <c r="D211" s="239" t="s">
        <v>262</v>
      </c>
      <c r="E211" s="275" t="s">
        <v>638</v>
      </c>
      <c r="F211" s="245"/>
      <c r="G211" s="354">
        <f>G212</f>
        <v>0</v>
      </c>
      <c r="H211" s="380"/>
      <c r="I211" s="242">
        <f t="shared" si="2"/>
        <v>0</v>
      </c>
    </row>
    <row r="212" spans="1:9" s="234" customFormat="1" ht="15" hidden="1">
      <c r="A212" s="305" t="s">
        <v>90</v>
      </c>
      <c r="B212" s="239" t="s">
        <v>132</v>
      </c>
      <c r="C212" s="239" t="s">
        <v>94</v>
      </c>
      <c r="D212" s="239" t="s">
        <v>262</v>
      </c>
      <c r="E212" s="275" t="s">
        <v>638</v>
      </c>
      <c r="F212" s="245" t="s">
        <v>97</v>
      </c>
      <c r="G212" s="354"/>
      <c r="H212" s="380"/>
      <c r="I212" s="242">
        <f t="shared" si="2"/>
        <v>0</v>
      </c>
    </row>
    <row r="213" spans="1:9" s="234" customFormat="1" ht="39">
      <c r="A213" s="265" t="s">
        <v>639</v>
      </c>
      <c r="B213" s="239" t="s">
        <v>132</v>
      </c>
      <c r="C213" s="239" t="s">
        <v>94</v>
      </c>
      <c r="D213" s="239" t="s">
        <v>262</v>
      </c>
      <c r="E213" s="275" t="s">
        <v>640</v>
      </c>
      <c r="F213" s="245"/>
      <c r="G213" s="354">
        <f>G214</f>
        <v>1560000</v>
      </c>
      <c r="H213" s="380"/>
      <c r="I213" s="242">
        <f t="shared" si="2"/>
        <v>1560000</v>
      </c>
    </row>
    <row r="214" spans="1:9" s="234" customFormat="1" ht="15">
      <c r="A214" s="305" t="s">
        <v>90</v>
      </c>
      <c r="B214" s="239" t="s">
        <v>132</v>
      </c>
      <c r="C214" s="239" t="s">
        <v>94</v>
      </c>
      <c r="D214" s="239" t="s">
        <v>262</v>
      </c>
      <c r="E214" s="275" t="s">
        <v>640</v>
      </c>
      <c r="F214" s="245" t="s">
        <v>97</v>
      </c>
      <c r="G214" s="354">
        <v>1560000</v>
      </c>
      <c r="H214" s="380"/>
      <c r="I214" s="242">
        <f t="shared" si="2"/>
        <v>1560000</v>
      </c>
    </row>
    <row r="215" spans="1:9" s="234" customFormat="1" ht="41.25" customHeight="1">
      <c r="A215" s="309" t="s">
        <v>641</v>
      </c>
      <c r="B215" s="228" t="s">
        <v>132</v>
      </c>
      <c r="C215" s="239" t="s">
        <v>94</v>
      </c>
      <c r="D215" s="239" t="s">
        <v>262</v>
      </c>
      <c r="E215" s="275" t="s">
        <v>604</v>
      </c>
      <c r="F215" s="245"/>
      <c r="G215" s="354">
        <f>G216</f>
        <v>2550000</v>
      </c>
      <c r="H215" s="380"/>
      <c r="I215" s="242">
        <f t="shared" si="2"/>
        <v>2550000</v>
      </c>
    </row>
    <row r="216" spans="1:9" ht="77.25">
      <c r="A216" s="310" t="s">
        <v>642</v>
      </c>
      <c r="B216" s="239" t="s">
        <v>132</v>
      </c>
      <c r="C216" s="249" t="s">
        <v>94</v>
      </c>
      <c r="D216" s="249" t="s">
        <v>262</v>
      </c>
      <c r="E216" s="290" t="s">
        <v>643</v>
      </c>
      <c r="F216" s="251"/>
      <c r="G216" s="355">
        <f>G217</f>
        <v>2550000</v>
      </c>
      <c r="H216" s="381"/>
      <c r="I216" s="242">
        <f t="shared" si="2"/>
        <v>2550000</v>
      </c>
    </row>
    <row r="217" spans="1:9" ht="29.25" customHeight="1">
      <c r="A217" s="260" t="s">
        <v>644</v>
      </c>
      <c r="B217" s="239" t="s">
        <v>132</v>
      </c>
      <c r="C217" s="228" t="s">
        <v>94</v>
      </c>
      <c r="D217" s="228" t="s">
        <v>262</v>
      </c>
      <c r="E217" s="267" t="s">
        <v>645</v>
      </c>
      <c r="F217" s="246"/>
      <c r="G217" s="353">
        <f>G218</f>
        <v>2550000</v>
      </c>
      <c r="H217" s="381"/>
      <c r="I217" s="242">
        <f t="shared" si="2"/>
        <v>2550000</v>
      </c>
    </row>
    <row r="218" spans="1:9" ht="39">
      <c r="A218" s="243" t="s">
        <v>646</v>
      </c>
      <c r="B218" s="239" t="s">
        <v>132</v>
      </c>
      <c r="C218" s="239" t="s">
        <v>94</v>
      </c>
      <c r="D218" s="239" t="s">
        <v>262</v>
      </c>
      <c r="E218" s="269" t="s">
        <v>647</v>
      </c>
      <c r="F218" s="245"/>
      <c r="G218" s="354">
        <f>G219</f>
        <v>2550000</v>
      </c>
      <c r="H218" s="381"/>
      <c r="I218" s="242">
        <f t="shared" si="2"/>
        <v>2550000</v>
      </c>
    </row>
    <row r="219" spans="1:9" ht="15">
      <c r="A219" s="305" t="s">
        <v>90</v>
      </c>
      <c r="B219" s="239" t="s">
        <v>132</v>
      </c>
      <c r="C219" s="239" t="s">
        <v>94</v>
      </c>
      <c r="D219" s="239" t="s">
        <v>262</v>
      </c>
      <c r="E219" s="269" t="s">
        <v>647</v>
      </c>
      <c r="F219" s="245" t="s">
        <v>97</v>
      </c>
      <c r="G219" s="354">
        <f>250000+1000000+1300000</f>
        <v>2550000</v>
      </c>
      <c r="H219" s="381"/>
      <c r="I219" s="242">
        <f t="shared" si="2"/>
        <v>2550000</v>
      </c>
    </row>
    <row r="220" spans="1:9" s="234" customFormat="1" ht="43.5" customHeight="1">
      <c r="A220" s="283" t="s">
        <v>648</v>
      </c>
      <c r="B220" s="228" t="s">
        <v>132</v>
      </c>
      <c r="C220" s="228" t="s">
        <v>94</v>
      </c>
      <c r="D220" s="228" t="s">
        <v>262</v>
      </c>
      <c r="E220" s="287" t="s">
        <v>649</v>
      </c>
      <c r="F220" s="246"/>
      <c r="G220" s="353">
        <f>G221</f>
        <v>4088804</v>
      </c>
      <c r="H220" s="380"/>
      <c r="I220" s="242">
        <f t="shared" si="2"/>
        <v>4088804</v>
      </c>
    </row>
    <row r="221" spans="1:9" ht="81" customHeight="1">
      <c r="A221" s="311" t="s">
        <v>650</v>
      </c>
      <c r="B221" s="239" t="s">
        <v>132</v>
      </c>
      <c r="C221" s="249" t="s">
        <v>94</v>
      </c>
      <c r="D221" s="249" t="s">
        <v>262</v>
      </c>
      <c r="E221" s="290" t="s">
        <v>651</v>
      </c>
      <c r="F221" s="251"/>
      <c r="G221" s="355">
        <f>G229+G222</f>
        <v>4088804</v>
      </c>
      <c r="H221" s="381"/>
      <c r="I221" s="242">
        <f t="shared" si="2"/>
        <v>4088804</v>
      </c>
    </row>
    <row r="222" spans="1:9" ht="34.5" customHeight="1">
      <c r="A222" s="280" t="s">
        <v>652</v>
      </c>
      <c r="B222" s="239" t="s">
        <v>132</v>
      </c>
      <c r="C222" s="228" t="s">
        <v>94</v>
      </c>
      <c r="D222" s="228" t="s">
        <v>262</v>
      </c>
      <c r="E222" s="287" t="s">
        <v>653</v>
      </c>
      <c r="F222" s="251"/>
      <c r="G222" s="355">
        <f>G223+G225+G227</f>
        <v>1169400</v>
      </c>
      <c r="H222" s="381"/>
      <c r="I222" s="242">
        <f t="shared" si="2"/>
        <v>1169400</v>
      </c>
    </row>
    <row r="223" spans="1:9" ht="45" hidden="1">
      <c r="A223" s="312" t="s">
        <v>654</v>
      </c>
      <c r="B223" s="239" t="s">
        <v>132</v>
      </c>
      <c r="C223" s="239" t="s">
        <v>94</v>
      </c>
      <c r="D223" s="239" t="s">
        <v>262</v>
      </c>
      <c r="E223" s="239" t="s">
        <v>655</v>
      </c>
      <c r="F223" s="251"/>
      <c r="G223" s="355">
        <f>G224</f>
        <v>0</v>
      </c>
      <c r="H223" s="381"/>
      <c r="I223" s="242">
        <f t="shared" si="2"/>
        <v>0</v>
      </c>
    </row>
    <row r="224" spans="1:9" ht="15" hidden="1">
      <c r="A224" s="313" t="s">
        <v>90</v>
      </c>
      <c r="B224" s="239" t="s">
        <v>132</v>
      </c>
      <c r="C224" s="239" t="s">
        <v>94</v>
      </c>
      <c r="D224" s="239" t="s">
        <v>262</v>
      </c>
      <c r="E224" s="239" t="s">
        <v>655</v>
      </c>
      <c r="F224" s="251" t="s">
        <v>97</v>
      </c>
      <c r="G224" s="355"/>
      <c r="H224" s="381"/>
      <c r="I224" s="242">
        <f t="shared" si="2"/>
        <v>0</v>
      </c>
    </row>
    <row r="225" spans="1:9" ht="30" hidden="1">
      <c r="A225" s="312" t="s">
        <v>656</v>
      </c>
      <c r="B225" s="239"/>
      <c r="C225" s="239" t="s">
        <v>94</v>
      </c>
      <c r="D225" s="239" t="s">
        <v>262</v>
      </c>
      <c r="E225" s="239" t="s">
        <v>657</v>
      </c>
      <c r="F225" s="251"/>
      <c r="G225" s="355">
        <f>G226</f>
        <v>0</v>
      </c>
      <c r="H225" s="381"/>
      <c r="I225" s="242">
        <f t="shared" si="2"/>
        <v>0</v>
      </c>
    </row>
    <row r="226" spans="1:9" ht="22.5" customHeight="1" hidden="1">
      <c r="A226" s="313" t="s">
        <v>90</v>
      </c>
      <c r="B226" s="239"/>
      <c r="C226" s="239" t="s">
        <v>94</v>
      </c>
      <c r="D226" s="239" t="s">
        <v>262</v>
      </c>
      <c r="E226" s="239" t="s">
        <v>657</v>
      </c>
      <c r="F226" s="251" t="s">
        <v>97</v>
      </c>
      <c r="G226" s="355"/>
      <c r="H226" s="381"/>
      <c r="I226" s="242">
        <f t="shared" si="2"/>
        <v>0</v>
      </c>
    </row>
    <row r="227" spans="1:9" ht="30">
      <c r="A227" s="312" t="s">
        <v>658</v>
      </c>
      <c r="B227" s="239"/>
      <c r="C227" s="239" t="s">
        <v>94</v>
      </c>
      <c r="D227" s="239" t="s">
        <v>262</v>
      </c>
      <c r="E227" s="239" t="s">
        <v>659</v>
      </c>
      <c r="F227" s="251"/>
      <c r="G227" s="355">
        <f>G228</f>
        <v>1169400</v>
      </c>
      <c r="H227" s="381"/>
      <c r="I227" s="242">
        <f t="shared" si="2"/>
        <v>1169400</v>
      </c>
    </row>
    <row r="228" spans="1:9" ht="15">
      <c r="A228" s="313" t="s">
        <v>90</v>
      </c>
      <c r="B228" s="239"/>
      <c r="C228" s="239" t="s">
        <v>94</v>
      </c>
      <c r="D228" s="239" t="s">
        <v>262</v>
      </c>
      <c r="E228" s="239" t="s">
        <v>659</v>
      </c>
      <c r="F228" s="251" t="s">
        <v>97</v>
      </c>
      <c r="G228" s="355">
        <f>274000+895400</f>
        <v>1169400</v>
      </c>
      <c r="H228" s="381"/>
      <c r="I228" s="242">
        <f t="shared" si="2"/>
        <v>1169400</v>
      </c>
    </row>
    <row r="229" spans="1:9" s="234" customFormat="1" ht="35.25" customHeight="1">
      <c r="A229" s="314" t="s">
        <v>660</v>
      </c>
      <c r="B229" s="228" t="s">
        <v>132</v>
      </c>
      <c r="C229" s="228" t="s">
        <v>94</v>
      </c>
      <c r="D229" s="228" t="s">
        <v>262</v>
      </c>
      <c r="E229" s="287" t="s">
        <v>661</v>
      </c>
      <c r="F229" s="246"/>
      <c r="G229" s="353">
        <f>G234+G232+G230</f>
        <v>2919404</v>
      </c>
      <c r="H229" s="380"/>
      <c r="I229" s="230">
        <f t="shared" si="2"/>
        <v>2919404</v>
      </c>
    </row>
    <row r="230" spans="1:9" s="234" customFormat="1" ht="39" hidden="1">
      <c r="A230" s="255" t="s">
        <v>654</v>
      </c>
      <c r="B230" s="239" t="s">
        <v>132</v>
      </c>
      <c r="C230" s="239" t="s">
        <v>94</v>
      </c>
      <c r="D230" s="239" t="s">
        <v>262</v>
      </c>
      <c r="E230" s="275" t="s">
        <v>662</v>
      </c>
      <c r="F230" s="245"/>
      <c r="G230" s="354">
        <f>G231</f>
        <v>0</v>
      </c>
      <c r="H230" s="380"/>
      <c r="I230" s="242">
        <f t="shared" si="2"/>
        <v>0</v>
      </c>
    </row>
    <row r="231" spans="1:9" s="234" customFormat="1" ht="15" hidden="1">
      <c r="A231" s="313" t="s">
        <v>90</v>
      </c>
      <c r="B231" s="239" t="s">
        <v>132</v>
      </c>
      <c r="C231" s="239" t="s">
        <v>94</v>
      </c>
      <c r="D231" s="239" t="s">
        <v>262</v>
      </c>
      <c r="E231" s="275" t="s">
        <v>662</v>
      </c>
      <c r="F231" s="245" t="s">
        <v>97</v>
      </c>
      <c r="G231" s="354"/>
      <c r="H231" s="380"/>
      <c r="I231" s="242">
        <f t="shared" si="2"/>
        <v>0</v>
      </c>
    </row>
    <row r="232" spans="1:9" ht="26.25" hidden="1">
      <c r="A232" s="255" t="s">
        <v>656</v>
      </c>
      <c r="B232" s="239" t="s">
        <v>132</v>
      </c>
      <c r="C232" s="239" t="s">
        <v>94</v>
      </c>
      <c r="D232" s="239" t="s">
        <v>262</v>
      </c>
      <c r="E232" s="275" t="s">
        <v>663</v>
      </c>
      <c r="F232" s="245"/>
      <c r="G232" s="354">
        <f>G233</f>
        <v>0</v>
      </c>
      <c r="H232" s="381"/>
      <c r="I232" s="242">
        <f t="shared" si="2"/>
        <v>0</v>
      </c>
    </row>
    <row r="233" spans="1:9" ht="27.75" customHeight="1" hidden="1">
      <c r="A233" s="305" t="s">
        <v>90</v>
      </c>
      <c r="B233" s="239" t="s">
        <v>132</v>
      </c>
      <c r="C233" s="239" t="s">
        <v>94</v>
      </c>
      <c r="D233" s="239" t="s">
        <v>262</v>
      </c>
      <c r="E233" s="275" t="s">
        <v>663</v>
      </c>
      <c r="F233" s="245" t="s">
        <v>97</v>
      </c>
      <c r="G233" s="354"/>
      <c r="H233" s="381"/>
      <c r="I233" s="242">
        <f t="shared" si="2"/>
        <v>0</v>
      </c>
    </row>
    <row r="234" spans="1:9" ht="26.25">
      <c r="A234" s="255" t="s">
        <v>658</v>
      </c>
      <c r="B234" s="239" t="s">
        <v>132</v>
      </c>
      <c r="C234" s="239" t="s">
        <v>94</v>
      </c>
      <c r="D234" s="239" t="s">
        <v>262</v>
      </c>
      <c r="E234" s="275" t="s">
        <v>664</v>
      </c>
      <c r="F234" s="245"/>
      <c r="G234" s="354">
        <f>G235</f>
        <v>2919404</v>
      </c>
      <c r="H234" s="381"/>
      <c r="I234" s="242">
        <f t="shared" si="2"/>
        <v>2919404</v>
      </c>
    </row>
    <row r="235" spans="1:9" ht="15">
      <c r="A235" s="305" t="s">
        <v>90</v>
      </c>
      <c r="B235" s="239" t="s">
        <v>132</v>
      </c>
      <c r="C235" s="239" t="s">
        <v>94</v>
      </c>
      <c r="D235" s="239" t="s">
        <v>262</v>
      </c>
      <c r="E235" s="275" t="s">
        <v>664</v>
      </c>
      <c r="F235" s="245" t="s">
        <v>97</v>
      </c>
      <c r="G235" s="354">
        <f>2469404+450000</f>
        <v>2919404</v>
      </c>
      <c r="H235" s="381"/>
      <c r="I235" s="242">
        <f t="shared" si="2"/>
        <v>2919404</v>
      </c>
    </row>
    <row r="236" spans="1:9" s="234" customFormat="1" ht="13.5" customHeight="1">
      <c r="A236" s="297" t="s">
        <v>253</v>
      </c>
      <c r="B236" s="228" t="s">
        <v>132</v>
      </c>
      <c r="C236" s="228" t="s">
        <v>228</v>
      </c>
      <c r="D236" s="228"/>
      <c r="E236" s="287"/>
      <c r="F236" s="289"/>
      <c r="G236" s="353">
        <f>G237</f>
        <v>696800</v>
      </c>
      <c r="H236" s="380"/>
      <c r="I236" s="230">
        <f>G236+H236</f>
        <v>696800</v>
      </c>
    </row>
    <row r="237" spans="1:9" s="234" customFormat="1" ht="14.25">
      <c r="A237" s="233" t="s">
        <v>860</v>
      </c>
      <c r="B237" s="228" t="s">
        <v>132</v>
      </c>
      <c r="C237" s="228" t="s">
        <v>228</v>
      </c>
      <c r="D237" s="228" t="s">
        <v>228</v>
      </c>
      <c r="E237" s="228"/>
      <c r="F237" s="229"/>
      <c r="G237" s="353">
        <f>G238</f>
        <v>696800</v>
      </c>
      <c r="H237" s="380"/>
      <c r="I237" s="230">
        <f>G237+H237</f>
        <v>696800</v>
      </c>
    </row>
    <row r="238" spans="1:9" s="234" customFormat="1" ht="57" customHeight="1">
      <c r="A238" s="260" t="s">
        <v>705</v>
      </c>
      <c r="B238" s="228" t="s">
        <v>132</v>
      </c>
      <c r="C238" s="228" t="s">
        <v>228</v>
      </c>
      <c r="D238" s="228" t="s">
        <v>228</v>
      </c>
      <c r="E238" s="287" t="s">
        <v>706</v>
      </c>
      <c r="F238" s="229"/>
      <c r="G238" s="353">
        <f>G239+G246</f>
        <v>696800</v>
      </c>
      <c r="H238" s="380"/>
      <c r="I238" s="230">
        <f aca="true" t="shared" si="3" ref="I238:I301">G238+H238</f>
        <v>696800</v>
      </c>
    </row>
    <row r="239" spans="1:9" ht="76.5" customHeight="1">
      <c r="A239" s="321" t="s">
        <v>732</v>
      </c>
      <c r="B239" s="239" t="s">
        <v>132</v>
      </c>
      <c r="C239" s="249" t="s">
        <v>228</v>
      </c>
      <c r="D239" s="249" t="s">
        <v>228</v>
      </c>
      <c r="E239" s="290" t="s">
        <v>733</v>
      </c>
      <c r="F239" s="291"/>
      <c r="G239" s="355">
        <f>G240+G243</f>
        <v>50000</v>
      </c>
      <c r="H239" s="381"/>
      <c r="I239" s="242">
        <f t="shared" si="3"/>
        <v>50000</v>
      </c>
    </row>
    <row r="240" spans="1:9" s="234" customFormat="1" ht="39.75" customHeight="1">
      <c r="A240" s="260" t="s">
        <v>734</v>
      </c>
      <c r="B240" s="228" t="s">
        <v>132</v>
      </c>
      <c r="C240" s="228" t="s">
        <v>228</v>
      </c>
      <c r="D240" s="228" t="s">
        <v>228</v>
      </c>
      <c r="E240" s="287" t="s">
        <v>735</v>
      </c>
      <c r="F240" s="289"/>
      <c r="G240" s="353">
        <f>G241</f>
        <v>20000</v>
      </c>
      <c r="H240" s="380"/>
      <c r="I240" s="230">
        <f t="shared" si="3"/>
        <v>20000</v>
      </c>
    </row>
    <row r="241" spans="1:9" ht="19.5" customHeight="1">
      <c r="A241" s="247" t="s">
        <v>344</v>
      </c>
      <c r="B241" s="239" t="s">
        <v>132</v>
      </c>
      <c r="C241" s="239" t="s">
        <v>228</v>
      </c>
      <c r="D241" s="239" t="s">
        <v>228</v>
      </c>
      <c r="E241" s="275" t="s">
        <v>736</v>
      </c>
      <c r="F241" s="293"/>
      <c r="G241" s="354">
        <f>G242</f>
        <v>20000</v>
      </c>
      <c r="H241" s="381"/>
      <c r="I241" s="242">
        <f t="shared" si="3"/>
        <v>20000</v>
      </c>
    </row>
    <row r="242" spans="1:9" ht="27.75" customHeight="1">
      <c r="A242" s="244" t="s">
        <v>435</v>
      </c>
      <c r="B242" s="239" t="s">
        <v>132</v>
      </c>
      <c r="C242" s="239" t="s">
        <v>228</v>
      </c>
      <c r="D242" s="239" t="s">
        <v>228</v>
      </c>
      <c r="E242" s="275" t="s">
        <v>736</v>
      </c>
      <c r="F242" s="293" t="s">
        <v>261</v>
      </c>
      <c r="G242" s="354">
        <f>15000+5000</f>
        <v>20000</v>
      </c>
      <c r="H242" s="381"/>
      <c r="I242" s="242">
        <f t="shared" si="3"/>
        <v>20000</v>
      </c>
    </row>
    <row r="243" spans="1:9" s="234" customFormat="1" ht="29.25" customHeight="1">
      <c r="A243" s="260" t="s">
        <v>737</v>
      </c>
      <c r="B243" s="228" t="s">
        <v>132</v>
      </c>
      <c r="C243" s="228" t="s">
        <v>228</v>
      </c>
      <c r="D243" s="228" t="s">
        <v>228</v>
      </c>
      <c r="E243" s="287" t="s">
        <v>738</v>
      </c>
      <c r="F243" s="289"/>
      <c r="G243" s="353">
        <f>G244</f>
        <v>30000</v>
      </c>
      <c r="H243" s="380"/>
      <c r="I243" s="230">
        <f t="shared" si="3"/>
        <v>30000</v>
      </c>
    </row>
    <row r="244" spans="1:9" ht="18.75" customHeight="1">
      <c r="A244" s="247" t="s">
        <v>344</v>
      </c>
      <c r="B244" s="239" t="s">
        <v>132</v>
      </c>
      <c r="C244" s="239" t="s">
        <v>228</v>
      </c>
      <c r="D244" s="239" t="s">
        <v>228</v>
      </c>
      <c r="E244" s="275" t="s">
        <v>739</v>
      </c>
      <c r="F244" s="293"/>
      <c r="G244" s="354">
        <f>G245</f>
        <v>30000</v>
      </c>
      <c r="H244" s="381"/>
      <c r="I244" s="242">
        <f>G244+H244</f>
        <v>30000</v>
      </c>
    </row>
    <row r="245" spans="1:9" ht="26.25">
      <c r="A245" s="244" t="s">
        <v>435</v>
      </c>
      <c r="B245" s="239" t="s">
        <v>132</v>
      </c>
      <c r="C245" s="239" t="s">
        <v>228</v>
      </c>
      <c r="D245" s="239" t="s">
        <v>228</v>
      </c>
      <c r="E245" s="275" t="s">
        <v>739</v>
      </c>
      <c r="F245" s="293" t="s">
        <v>261</v>
      </c>
      <c r="G245" s="354">
        <v>30000</v>
      </c>
      <c r="H245" s="381"/>
      <c r="I245" s="242">
        <f>G245+H245</f>
        <v>30000</v>
      </c>
    </row>
    <row r="246" spans="1:9" ht="55.5" customHeight="1">
      <c r="A246" s="284" t="s">
        <v>740</v>
      </c>
      <c r="B246" s="239" t="s">
        <v>132</v>
      </c>
      <c r="C246" s="239" t="s">
        <v>228</v>
      </c>
      <c r="D246" s="239" t="s">
        <v>228</v>
      </c>
      <c r="E246" s="275" t="s">
        <v>741</v>
      </c>
      <c r="F246" s="293"/>
      <c r="G246" s="354">
        <f>G247</f>
        <v>646800</v>
      </c>
      <c r="H246" s="381"/>
      <c r="I246" s="242">
        <f t="shared" si="3"/>
        <v>646800</v>
      </c>
    </row>
    <row r="247" spans="1:9" s="234" customFormat="1" ht="26.25" customHeight="1">
      <c r="A247" s="260" t="s">
        <v>742</v>
      </c>
      <c r="B247" s="228" t="s">
        <v>132</v>
      </c>
      <c r="C247" s="228" t="s">
        <v>228</v>
      </c>
      <c r="D247" s="228" t="s">
        <v>228</v>
      </c>
      <c r="E247" s="287" t="s">
        <v>743</v>
      </c>
      <c r="F247" s="289"/>
      <c r="G247" s="353">
        <f>G248+G251</f>
        <v>646800</v>
      </c>
      <c r="H247" s="380"/>
      <c r="I247" s="230">
        <f t="shared" si="3"/>
        <v>646800</v>
      </c>
    </row>
    <row r="248" spans="1:9" ht="15" hidden="1">
      <c r="A248" s="238" t="s">
        <v>744</v>
      </c>
      <c r="B248" s="239" t="s">
        <v>132</v>
      </c>
      <c r="C248" s="239" t="s">
        <v>228</v>
      </c>
      <c r="D248" s="239" t="s">
        <v>228</v>
      </c>
      <c r="E248" s="275" t="s">
        <v>745</v>
      </c>
      <c r="F248" s="241"/>
      <c r="G248" s="354">
        <f>G249+G250</f>
        <v>0</v>
      </c>
      <c r="H248" s="381"/>
      <c r="I248" s="242">
        <f t="shared" si="3"/>
        <v>0</v>
      </c>
    </row>
    <row r="249" spans="1:9" ht="24.75" hidden="1">
      <c r="A249" s="319" t="s">
        <v>435</v>
      </c>
      <c r="B249" s="239" t="s">
        <v>132</v>
      </c>
      <c r="C249" s="239" t="s">
        <v>228</v>
      </c>
      <c r="D249" s="239" t="s">
        <v>228</v>
      </c>
      <c r="E249" s="275" t="s">
        <v>745</v>
      </c>
      <c r="F249" s="293" t="s">
        <v>261</v>
      </c>
      <c r="G249" s="354"/>
      <c r="H249" s="381"/>
      <c r="I249" s="242">
        <f t="shared" si="3"/>
        <v>0</v>
      </c>
    </row>
    <row r="250" spans="1:9" ht="15" hidden="1">
      <c r="A250" s="238" t="s">
        <v>103</v>
      </c>
      <c r="B250" s="239" t="s">
        <v>132</v>
      </c>
      <c r="C250" s="239" t="s">
        <v>228</v>
      </c>
      <c r="D250" s="239" t="s">
        <v>228</v>
      </c>
      <c r="E250" s="275" t="s">
        <v>745</v>
      </c>
      <c r="F250" s="293" t="s">
        <v>104</v>
      </c>
      <c r="G250" s="354"/>
      <c r="H250" s="381"/>
      <c r="I250" s="242">
        <f t="shared" si="3"/>
        <v>0</v>
      </c>
    </row>
    <row r="251" spans="1:9" ht="18.75" customHeight="1">
      <c r="A251" s="387" t="s">
        <v>746</v>
      </c>
      <c r="B251" s="239" t="s">
        <v>132</v>
      </c>
      <c r="C251" s="239" t="s">
        <v>228</v>
      </c>
      <c r="D251" s="239" t="s">
        <v>228</v>
      </c>
      <c r="E251" s="275" t="s">
        <v>747</v>
      </c>
      <c r="F251" s="241"/>
      <c r="G251" s="354">
        <f>G252</f>
        <v>646800</v>
      </c>
      <c r="H251" s="381"/>
      <c r="I251" s="242">
        <f>G251+H251</f>
        <v>646800</v>
      </c>
    </row>
    <row r="252" spans="1:9" ht="15">
      <c r="A252" s="238" t="s">
        <v>103</v>
      </c>
      <c r="B252" s="239" t="s">
        <v>132</v>
      </c>
      <c r="C252" s="239" t="s">
        <v>228</v>
      </c>
      <c r="D252" s="239" t="s">
        <v>228</v>
      </c>
      <c r="E252" s="275" t="s">
        <v>747</v>
      </c>
      <c r="F252" s="293" t="s">
        <v>104</v>
      </c>
      <c r="G252" s="354">
        <v>646800</v>
      </c>
      <c r="H252" s="381"/>
      <c r="I252" s="242">
        <f>G252+H252</f>
        <v>646800</v>
      </c>
    </row>
    <row r="253" spans="1:9" s="234" customFormat="1" ht="15.75">
      <c r="A253" s="388" t="s">
        <v>107</v>
      </c>
      <c r="B253" s="228" t="s">
        <v>132</v>
      </c>
      <c r="C253" s="228" t="s">
        <v>72</v>
      </c>
      <c r="D253" s="228"/>
      <c r="E253" s="228"/>
      <c r="F253" s="289"/>
      <c r="G253" s="353">
        <f>G254</f>
        <v>4947100</v>
      </c>
      <c r="H253" s="380"/>
      <c r="I253" s="230">
        <f t="shared" si="3"/>
        <v>4947100</v>
      </c>
    </row>
    <row r="254" spans="1:9" s="234" customFormat="1" ht="15.75">
      <c r="A254" s="388" t="s">
        <v>764</v>
      </c>
      <c r="B254" s="228" t="s">
        <v>132</v>
      </c>
      <c r="C254" s="228" t="s">
        <v>72</v>
      </c>
      <c r="D254" s="228" t="s">
        <v>34</v>
      </c>
      <c r="E254" s="287"/>
      <c r="F254" s="289"/>
      <c r="G254" s="353">
        <f>G255</f>
        <v>4947100</v>
      </c>
      <c r="H254" s="380"/>
      <c r="I254" s="230">
        <f t="shared" si="3"/>
        <v>4947100</v>
      </c>
    </row>
    <row r="255" spans="1:9" s="234" customFormat="1" ht="25.5">
      <c r="A255" s="233" t="s">
        <v>342</v>
      </c>
      <c r="B255" s="228" t="s">
        <v>132</v>
      </c>
      <c r="C255" s="228" t="s">
        <v>72</v>
      </c>
      <c r="D255" s="228" t="s">
        <v>34</v>
      </c>
      <c r="E255" s="228" t="s">
        <v>765</v>
      </c>
      <c r="F255" s="289"/>
      <c r="G255" s="353">
        <f>G256</f>
        <v>4947100</v>
      </c>
      <c r="H255" s="380"/>
      <c r="I255" s="230">
        <f t="shared" si="3"/>
        <v>4947100</v>
      </c>
    </row>
    <row r="256" spans="1:9" ht="39" customHeight="1">
      <c r="A256" s="238" t="s">
        <v>347</v>
      </c>
      <c r="B256" s="239" t="s">
        <v>132</v>
      </c>
      <c r="C256" s="239" t="s">
        <v>72</v>
      </c>
      <c r="D256" s="239" t="s">
        <v>34</v>
      </c>
      <c r="E256" s="239" t="s">
        <v>777</v>
      </c>
      <c r="F256" s="293"/>
      <c r="G256" s="354">
        <f>G258</f>
        <v>4947100</v>
      </c>
      <c r="H256" s="381"/>
      <c r="I256" s="242">
        <f t="shared" si="3"/>
        <v>4947100</v>
      </c>
    </row>
    <row r="257" spans="1:9" s="234" customFormat="1" ht="34.5" customHeight="1">
      <c r="A257" s="258" t="s">
        <v>782</v>
      </c>
      <c r="B257" s="228" t="s">
        <v>132</v>
      </c>
      <c r="C257" s="228" t="s">
        <v>108</v>
      </c>
      <c r="D257" s="228" t="s">
        <v>34</v>
      </c>
      <c r="E257" s="287" t="s">
        <v>783</v>
      </c>
      <c r="F257" s="229"/>
      <c r="G257" s="353">
        <f>G258</f>
        <v>4947100</v>
      </c>
      <c r="H257" s="380"/>
      <c r="I257" s="230">
        <f t="shared" si="3"/>
        <v>4947100</v>
      </c>
    </row>
    <row r="258" spans="1:9" ht="36.75">
      <c r="A258" s="389" t="s">
        <v>784</v>
      </c>
      <c r="B258" s="239" t="s">
        <v>132</v>
      </c>
      <c r="C258" s="239" t="s">
        <v>108</v>
      </c>
      <c r="D258" s="239" t="s">
        <v>34</v>
      </c>
      <c r="E258" s="275" t="s">
        <v>785</v>
      </c>
      <c r="F258" s="241"/>
      <c r="G258" s="354">
        <f>G259</f>
        <v>4947100</v>
      </c>
      <c r="H258" s="381"/>
      <c r="I258" s="242">
        <f t="shared" si="3"/>
        <v>4947100</v>
      </c>
    </row>
    <row r="259" spans="1:9" ht="15">
      <c r="A259" s="244" t="s">
        <v>90</v>
      </c>
      <c r="B259" s="239" t="s">
        <v>132</v>
      </c>
      <c r="C259" s="239" t="s">
        <v>108</v>
      </c>
      <c r="D259" s="239" t="s">
        <v>34</v>
      </c>
      <c r="E259" s="275" t="s">
        <v>785</v>
      </c>
      <c r="F259" s="241" t="s">
        <v>97</v>
      </c>
      <c r="G259" s="354">
        <v>4947100</v>
      </c>
      <c r="H259" s="381"/>
      <c r="I259" s="242">
        <f t="shared" si="3"/>
        <v>4947100</v>
      </c>
    </row>
    <row r="260" spans="1:9" s="234" customFormat="1" ht="14.25">
      <c r="A260" s="233" t="s">
        <v>794</v>
      </c>
      <c r="B260" s="228" t="s">
        <v>132</v>
      </c>
      <c r="C260" s="228" t="s">
        <v>106</v>
      </c>
      <c r="D260" s="228"/>
      <c r="E260" s="287"/>
      <c r="F260" s="289"/>
      <c r="G260" s="353">
        <f>G261</f>
        <v>55649</v>
      </c>
      <c r="H260" s="380"/>
      <c r="I260" s="230">
        <f t="shared" si="3"/>
        <v>55649</v>
      </c>
    </row>
    <row r="261" spans="1:9" s="234" customFormat="1" ht="14.25">
      <c r="A261" s="326" t="s">
        <v>795</v>
      </c>
      <c r="B261" s="228" t="s">
        <v>132</v>
      </c>
      <c r="C261" s="228" t="s">
        <v>106</v>
      </c>
      <c r="D261" s="228" t="s">
        <v>228</v>
      </c>
      <c r="E261" s="228"/>
      <c r="F261" s="229"/>
      <c r="G261" s="353">
        <f>G262</f>
        <v>55649</v>
      </c>
      <c r="H261" s="380"/>
      <c r="I261" s="230">
        <f t="shared" si="3"/>
        <v>55649</v>
      </c>
    </row>
    <row r="262" spans="1:9" s="234" customFormat="1" ht="14.25">
      <c r="A262" s="233" t="s">
        <v>323</v>
      </c>
      <c r="B262" s="228" t="s">
        <v>132</v>
      </c>
      <c r="C262" s="228" t="s">
        <v>106</v>
      </c>
      <c r="D262" s="228" t="s">
        <v>228</v>
      </c>
      <c r="E262" s="267" t="s">
        <v>460</v>
      </c>
      <c r="F262" s="246"/>
      <c r="G262" s="353">
        <f>G263</f>
        <v>55649</v>
      </c>
      <c r="H262" s="380"/>
      <c r="I262" s="230">
        <f t="shared" si="3"/>
        <v>55649</v>
      </c>
    </row>
    <row r="263" spans="1:9" ht="15">
      <c r="A263" s="238" t="s">
        <v>324</v>
      </c>
      <c r="B263" s="239" t="s">
        <v>132</v>
      </c>
      <c r="C263" s="239" t="s">
        <v>106</v>
      </c>
      <c r="D263" s="239" t="s">
        <v>228</v>
      </c>
      <c r="E263" s="239" t="s">
        <v>465</v>
      </c>
      <c r="F263" s="241"/>
      <c r="G263" s="354">
        <f>G264+G266</f>
        <v>55649</v>
      </c>
      <c r="H263" s="381"/>
      <c r="I263" s="242">
        <f t="shared" si="3"/>
        <v>55649</v>
      </c>
    </row>
    <row r="264" spans="1:9" ht="15">
      <c r="A264" s="247" t="s">
        <v>796</v>
      </c>
      <c r="B264" s="239" t="s">
        <v>132</v>
      </c>
      <c r="C264" s="239" t="s">
        <v>106</v>
      </c>
      <c r="D264" s="239" t="s">
        <v>228</v>
      </c>
      <c r="E264" s="239" t="s">
        <v>797</v>
      </c>
      <c r="F264" s="241"/>
      <c r="G264" s="354">
        <f>G265</f>
        <v>31949</v>
      </c>
      <c r="H264" s="381"/>
      <c r="I264" s="242">
        <f t="shared" si="3"/>
        <v>31949</v>
      </c>
    </row>
    <row r="265" spans="1:9" ht="26.25">
      <c r="A265" s="244" t="s">
        <v>435</v>
      </c>
      <c r="B265" s="239" t="s">
        <v>132</v>
      </c>
      <c r="C265" s="239" t="s">
        <v>106</v>
      </c>
      <c r="D265" s="239" t="s">
        <v>228</v>
      </c>
      <c r="E265" s="239" t="s">
        <v>797</v>
      </c>
      <c r="F265" s="245" t="s">
        <v>261</v>
      </c>
      <c r="G265" s="354">
        <v>31949</v>
      </c>
      <c r="H265" s="381"/>
      <c r="I265" s="242">
        <f t="shared" si="3"/>
        <v>31949</v>
      </c>
    </row>
    <row r="266" spans="1:9" ht="46.5" customHeight="1">
      <c r="A266" s="247" t="s">
        <v>798</v>
      </c>
      <c r="B266" s="239" t="s">
        <v>132</v>
      </c>
      <c r="C266" s="239" t="s">
        <v>106</v>
      </c>
      <c r="D266" s="239" t="s">
        <v>228</v>
      </c>
      <c r="E266" s="239" t="s">
        <v>799</v>
      </c>
      <c r="F266" s="241"/>
      <c r="G266" s="354">
        <f>G267</f>
        <v>23700</v>
      </c>
      <c r="H266" s="381"/>
      <c r="I266" s="242">
        <f t="shared" si="3"/>
        <v>23700</v>
      </c>
    </row>
    <row r="267" spans="1:9" ht="26.25">
      <c r="A267" s="244" t="s">
        <v>435</v>
      </c>
      <c r="B267" s="239" t="s">
        <v>132</v>
      </c>
      <c r="C267" s="239" t="s">
        <v>106</v>
      </c>
      <c r="D267" s="239" t="s">
        <v>228</v>
      </c>
      <c r="E267" s="239" t="s">
        <v>799</v>
      </c>
      <c r="F267" s="245" t="s">
        <v>75</v>
      </c>
      <c r="G267" s="354">
        <v>23700</v>
      </c>
      <c r="H267" s="381"/>
      <c r="I267" s="242">
        <f t="shared" si="3"/>
        <v>23700</v>
      </c>
    </row>
    <row r="268" spans="1:9" s="234" customFormat="1" ht="17.25" customHeight="1">
      <c r="A268" s="233" t="s">
        <v>111</v>
      </c>
      <c r="B268" s="228" t="s">
        <v>132</v>
      </c>
      <c r="C268" s="228" t="s">
        <v>113</v>
      </c>
      <c r="D268" s="228"/>
      <c r="E268" s="287"/>
      <c r="F268" s="289"/>
      <c r="G268" s="353">
        <f>G269+G275</f>
        <v>14029088</v>
      </c>
      <c r="H268" s="380"/>
      <c r="I268" s="230">
        <f t="shared" si="3"/>
        <v>14029088</v>
      </c>
    </row>
    <row r="269" spans="1:9" s="234" customFormat="1" ht="14.25">
      <c r="A269" s="233" t="s">
        <v>112</v>
      </c>
      <c r="B269" s="228" t="s">
        <v>132</v>
      </c>
      <c r="C269" s="228" t="s">
        <v>113</v>
      </c>
      <c r="D269" s="228" t="s">
        <v>34</v>
      </c>
      <c r="E269" s="228"/>
      <c r="F269" s="229"/>
      <c r="G269" s="353">
        <f>G270</f>
        <v>93500</v>
      </c>
      <c r="H269" s="380"/>
      <c r="I269" s="230">
        <f t="shared" si="3"/>
        <v>93500</v>
      </c>
    </row>
    <row r="270" spans="1:9" s="234" customFormat="1" ht="44.25" customHeight="1">
      <c r="A270" s="233" t="s">
        <v>351</v>
      </c>
      <c r="B270" s="228" t="s">
        <v>132</v>
      </c>
      <c r="C270" s="228" t="s">
        <v>113</v>
      </c>
      <c r="D270" s="228" t="s">
        <v>34</v>
      </c>
      <c r="E270" s="228" t="s">
        <v>429</v>
      </c>
      <c r="F270" s="229"/>
      <c r="G270" s="353">
        <f>G271</f>
        <v>93500</v>
      </c>
      <c r="H270" s="380"/>
      <c r="I270" s="230">
        <f t="shared" si="3"/>
        <v>93500</v>
      </c>
    </row>
    <row r="271" spans="1:9" ht="51.75" customHeight="1">
      <c r="A271" s="327" t="s">
        <v>800</v>
      </c>
      <c r="B271" s="239" t="s">
        <v>132</v>
      </c>
      <c r="C271" s="249" t="s">
        <v>113</v>
      </c>
      <c r="D271" s="249" t="s">
        <v>34</v>
      </c>
      <c r="E271" s="249" t="s">
        <v>478</v>
      </c>
      <c r="F271" s="257"/>
      <c r="G271" s="355">
        <f>G273</f>
        <v>93500</v>
      </c>
      <c r="H271" s="381"/>
      <c r="I271" s="242">
        <f t="shared" si="3"/>
        <v>93500</v>
      </c>
    </row>
    <row r="272" spans="1:9" s="234" customFormat="1" ht="30.75" customHeight="1">
      <c r="A272" s="286" t="s">
        <v>801</v>
      </c>
      <c r="B272" s="228" t="s">
        <v>132</v>
      </c>
      <c r="C272" s="228" t="s">
        <v>113</v>
      </c>
      <c r="D272" s="228" t="s">
        <v>34</v>
      </c>
      <c r="E272" s="228" t="s">
        <v>802</v>
      </c>
      <c r="F272" s="229"/>
      <c r="G272" s="353">
        <f>G273</f>
        <v>93500</v>
      </c>
      <c r="H272" s="380"/>
      <c r="I272" s="230">
        <f t="shared" si="3"/>
        <v>93500</v>
      </c>
    </row>
    <row r="273" spans="1:9" ht="21.75" customHeight="1">
      <c r="A273" s="328" t="s">
        <v>803</v>
      </c>
      <c r="B273" s="239" t="s">
        <v>132</v>
      </c>
      <c r="C273" s="239" t="s">
        <v>352</v>
      </c>
      <c r="D273" s="239" t="s">
        <v>34</v>
      </c>
      <c r="E273" s="239" t="s">
        <v>804</v>
      </c>
      <c r="F273" s="241"/>
      <c r="G273" s="354">
        <f>G274</f>
        <v>93500</v>
      </c>
      <c r="H273" s="381"/>
      <c r="I273" s="242">
        <f t="shared" si="3"/>
        <v>93500</v>
      </c>
    </row>
    <row r="274" spans="1:9" ht="15">
      <c r="A274" s="296" t="s">
        <v>103</v>
      </c>
      <c r="B274" s="239" t="s">
        <v>132</v>
      </c>
      <c r="C274" s="239" t="s">
        <v>352</v>
      </c>
      <c r="D274" s="239" t="s">
        <v>34</v>
      </c>
      <c r="E274" s="239" t="s">
        <v>804</v>
      </c>
      <c r="F274" s="241" t="s">
        <v>104</v>
      </c>
      <c r="G274" s="354">
        <v>93500</v>
      </c>
      <c r="H274" s="381"/>
      <c r="I274" s="242">
        <f t="shared" si="3"/>
        <v>93500</v>
      </c>
    </row>
    <row r="275" spans="1:9" s="234" customFormat="1" ht="17.25" customHeight="1">
      <c r="A275" s="233" t="s">
        <v>114</v>
      </c>
      <c r="B275" s="228" t="s">
        <v>132</v>
      </c>
      <c r="C275" s="228">
        <v>10</v>
      </c>
      <c r="D275" s="228" t="s">
        <v>315</v>
      </c>
      <c r="E275" s="228"/>
      <c r="F275" s="229"/>
      <c r="G275" s="353">
        <f>G276</f>
        <v>13935588</v>
      </c>
      <c r="H275" s="380"/>
      <c r="I275" s="230">
        <f t="shared" si="3"/>
        <v>13935588</v>
      </c>
    </row>
    <row r="276" spans="1:9" s="234" customFormat="1" ht="41.25" customHeight="1">
      <c r="A276" s="233" t="s">
        <v>351</v>
      </c>
      <c r="B276" s="228" t="s">
        <v>132</v>
      </c>
      <c r="C276" s="228">
        <v>10</v>
      </c>
      <c r="D276" s="228" t="s">
        <v>315</v>
      </c>
      <c r="E276" s="228" t="s">
        <v>429</v>
      </c>
      <c r="F276" s="229"/>
      <c r="G276" s="353">
        <f>G277</f>
        <v>13935588</v>
      </c>
      <c r="H276" s="380"/>
      <c r="I276" s="230">
        <f t="shared" si="3"/>
        <v>13935588</v>
      </c>
    </row>
    <row r="277" spans="1:9" ht="59.25" customHeight="1">
      <c r="A277" s="272" t="s">
        <v>317</v>
      </c>
      <c r="B277" s="239" t="s">
        <v>132</v>
      </c>
      <c r="C277" s="249">
        <v>10</v>
      </c>
      <c r="D277" s="249" t="s">
        <v>315</v>
      </c>
      <c r="E277" s="249" t="s">
        <v>478</v>
      </c>
      <c r="F277" s="257"/>
      <c r="G277" s="355">
        <f>G278</f>
        <v>13935588</v>
      </c>
      <c r="H277" s="381"/>
      <c r="I277" s="242">
        <f t="shared" si="3"/>
        <v>13935588</v>
      </c>
    </row>
    <row r="278" spans="1:9" s="234" customFormat="1" ht="35.25" customHeight="1">
      <c r="A278" s="273" t="s">
        <v>808</v>
      </c>
      <c r="B278" s="228" t="s">
        <v>132</v>
      </c>
      <c r="C278" s="228">
        <v>10</v>
      </c>
      <c r="D278" s="228" t="s">
        <v>315</v>
      </c>
      <c r="E278" s="228" t="s">
        <v>809</v>
      </c>
      <c r="F278" s="229"/>
      <c r="G278" s="353">
        <f>G279+G282+G285+G288+G291</f>
        <v>13935588</v>
      </c>
      <c r="H278" s="380"/>
      <c r="I278" s="230">
        <f t="shared" si="3"/>
        <v>13935588</v>
      </c>
    </row>
    <row r="279" spans="1:9" ht="15">
      <c r="A279" s="238" t="s">
        <v>115</v>
      </c>
      <c r="B279" s="239" t="s">
        <v>132</v>
      </c>
      <c r="C279" s="239">
        <v>10</v>
      </c>
      <c r="D279" s="239" t="s">
        <v>315</v>
      </c>
      <c r="E279" s="239" t="s">
        <v>810</v>
      </c>
      <c r="F279" s="241"/>
      <c r="G279" s="354">
        <f>G281+G280</f>
        <v>2514051</v>
      </c>
      <c r="H279" s="381"/>
      <c r="I279" s="242">
        <f t="shared" si="3"/>
        <v>2514051</v>
      </c>
    </row>
    <row r="280" spans="1:9" ht="26.25" customHeight="1">
      <c r="A280" s="244" t="s">
        <v>435</v>
      </c>
      <c r="B280" s="239" t="s">
        <v>132</v>
      </c>
      <c r="C280" s="239">
        <v>10</v>
      </c>
      <c r="D280" s="239" t="s">
        <v>315</v>
      </c>
      <c r="E280" s="239" t="s">
        <v>810</v>
      </c>
      <c r="F280" s="241" t="s">
        <v>261</v>
      </c>
      <c r="G280" s="354">
        <v>566</v>
      </c>
      <c r="H280" s="381"/>
      <c r="I280" s="242">
        <f t="shared" si="3"/>
        <v>566</v>
      </c>
    </row>
    <row r="281" spans="1:9" ht="24.75" customHeight="1">
      <c r="A281" s="329" t="s">
        <v>103</v>
      </c>
      <c r="B281" s="239" t="s">
        <v>132</v>
      </c>
      <c r="C281" s="239">
        <v>10</v>
      </c>
      <c r="D281" s="239" t="s">
        <v>315</v>
      </c>
      <c r="E281" s="239" t="s">
        <v>810</v>
      </c>
      <c r="F281" s="241" t="s">
        <v>104</v>
      </c>
      <c r="G281" s="354">
        <v>2513485</v>
      </c>
      <c r="H281" s="381"/>
      <c r="I281" s="242">
        <f t="shared" si="3"/>
        <v>2513485</v>
      </c>
    </row>
    <row r="282" spans="1:9" ht="26.25">
      <c r="A282" s="243" t="s">
        <v>355</v>
      </c>
      <c r="B282" s="239" t="s">
        <v>132</v>
      </c>
      <c r="C282" s="239">
        <v>10</v>
      </c>
      <c r="D282" s="239" t="s">
        <v>315</v>
      </c>
      <c r="E282" s="239" t="s">
        <v>811</v>
      </c>
      <c r="F282" s="241"/>
      <c r="G282" s="354">
        <f>G284+G283</f>
        <v>56845</v>
      </c>
      <c r="H282" s="381"/>
      <c r="I282" s="242">
        <f t="shared" si="3"/>
        <v>56845</v>
      </c>
    </row>
    <row r="283" spans="1:9" s="234" customFormat="1" ht="15" customHeight="1">
      <c r="A283" s="244" t="s">
        <v>435</v>
      </c>
      <c r="B283" s="239" t="s">
        <v>132</v>
      </c>
      <c r="C283" s="239">
        <v>10</v>
      </c>
      <c r="D283" s="239" t="s">
        <v>315</v>
      </c>
      <c r="E283" s="239" t="s">
        <v>811</v>
      </c>
      <c r="F283" s="241" t="s">
        <v>261</v>
      </c>
      <c r="G283" s="354">
        <v>895</v>
      </c>
      <c r="H283" s="380"/>
      <c r="I283" s="242">
        <f t="shared" si="3"/>
        <v>895</v>
      </c>
    </row>
    <row r="284" spans="1:9" s="234" customFormat="1" ht="27" customHeight="1">
      <c r="A284" s="329" t="s">
        <v>103</v>
      </c>
      <c r="B284" s="239" t="s">
        <v>132</v>
      </c>
      <c r="C284" s="239">
        <v>10</v>
      </c>
      <c r="D284" s="239" t="s">
        <v>315</v>
      </c>
      <c r="E284" s="239" t="s">
        <v>811</v>
      </c>
      <c r="F284" s="241" t="s">
        <v>104</v>
      </c>
      <c r="G284" s="354">
        <v>55950</v>
      </c>
      <c r="H284" s="380"/>
      <c r="I284" s="242">
        <f t="shared" si="3"/>
        <v>55950</v>
      </c>
    </row>
    <row r="285" spans="1:9" ht="34.5" customHeight="1">
      <c r="A285" s="243" t="s">
        <v>356</v>
      </c>
      <c r="B285" s="239" t="s">
        <v>132</v>
      </c>
      <c r="C285" s="239">
        <v>10</v>
      </c>
      <c r="D285" s="239" t="s">
        <v>315</v>
      </c>
      <c r="E285" s="239" t="s">
        <v>812</v>
      </c>
      <c r="F285" s="241"/>
      <c r="G285" s="354">
        <f>G287+G286</f>
        <v>496532</v>
      </c>
      <c r="H285" s="381"/>
      <c r="I285" s="242">
        <f t="shared" si="3"/>
        <v>496532</v>
      </c>
    </row>
    <row r="286" spans="1:9" ht="15.75" customHeight="1">
      <c r="A286" s="244" t="s">
        <v>435</v>
      </c>
      <c r="B286" s="239" t="s">
        <v>132</v>
      </c>
      <c r="C286" s="239">
        <v>10</v>
      </c>
      <c r="D286" s="239" t="s">
        <v>315</v>
      </c>
      <c r="E286" s="239" t="s">
        <v>812</v>
      </c>
      <c r="F286" s="241" t="s">
        <v>261</v>
      </c>
      <c r="G286" s="354">
        <v>8340</v>
      </c>
      <c r="H286" s="381"/>
      <c r="I286" s="242">
        <f t="shared" si="3"/>
        <v>8340</v>
      </c>
    </row>
    <row r="287" spans="1:9" ht="24.75" customHeight="1">
      <c r="A287" s="329" t="s">
        <v>103</v>
      </c>
      <c r="B287" s="239" t="s">
        <v>132</v>
      </c>
      <c r="C287" s="239">
        <v>10</v>
      </c>
      <c r="D287" s="239" t="s">
        <v>315</v>
      </c>
      <c r="E287" s="239" t="s">
        <v>812</v>
      </c>
      <c r="F287" s="241" t="s">
        <v>104</v>
      </c>
      <c r="G287" s="354">
        <v>488192</v>
      </c>
      <c r="H287" s="381"/>
      <c r="I287" s="242">
        <f t="shared" si="3"/>
        <v>488192</v>
      </c>
    </row>
    <row r="288" spans="1:9" ht="18.75" customHeight="1">
      <c r="A288" s="238" t="s">
        <v>116</v>
      </c>
      <c r="B288" s="239" t="s">
        <v>132</v>
      </c>
      <c r="C288" s="239">
        <v>10</v>
      </c>
      <c r="D288" s="239" t="s">
        <v>315</v>
      </c>
      <c r="E288" s="239" t="s">
        <v>813</v>
      </c>
      <c r="F288" s="241"/>
      <c r="G288" s="354">
        <f>G290+G289</f>
        <v>9420000</v>
      </c>
      <c r="H288" s="381"/>
      <c r="I288" s="242">
        <f t="shared" si="3"/>
        <v>9420000</v>
      </c>
    </row>
    <row r="289" spans="1:9" s="234" customFormat="1" ht="39.75" customHeight="1">
      <c r="A289" s="244" t="s">
        <v>435</v>
      </c>
      <c r="B289" s="239" t="s">
        <v>132</v>
      </c>
      <c r="C289" s="239">
        <v>10</v>
      </c>
      <c r="D289" s="239" t="s">
        <v>315</v>
      </c>
      <c r="E289" s="239" t="s">
        <v>813</v>
      </c>
      <c r="F289" s="241" t="s">
        <v>261</v>
      </c>
      <c r="G289" s="354">
        <v>153780</v>
      </c>
      <c r="H289" s="381"/>
      <c r="I289" s="242">
        <f t="shared" si="3"/>
        <v>153780</v>
      </c>
    </row>
    <row r="290" spans="1:9" ht="25.5" customHeight="1">
      <c r="A290" s="329" t="s">
        <v>103</v>
      </c>
      <c r="B290" s="239" t="s">
        <v>132</v>
      </c>
      <c r="C290" s="239">
        <v>10</v>
      </c>
      <c r="D290" s="239" t="s">
        <v>315</v>
      </c>
      <c r="E290" s="239" t="s">
        <v>813</v>
      </c>
      <c r="F290" s="241" t="s">
        <v>104</v>
      </c>
      <c r="G290" s="354">
        <v>9266220</v>
      </c>
      <c r="H290" s="381"/>
      <c r="I290" s="242">
        <f t="shared" si="3"/>
        <v>9266220</v>
      </c>
    </row>
    <row r="291" spans="1:9" s="333" customFormat="1" ht="15">
      <c r="A291" s="238" t="s">
        <v>117</v>
      </c>
      <c r="B291" s="239" t="s">
        <v>132</v>
      </c>
      <c r="C291" s="239">
        <v>10</v>
      </c>
      <c r="D291" s="239" t="s">
        <v>315</v>
      </c>
      <c r="E291" s="239" t="s">
        <v>814</v>
      </c>
      <c r="F291" s="241"/>
      <c r="G291" s="354">
        <f>G293+G292</f>
        <v>1448160</v>
      </c>
      <c r="H291" s="381"/>
      <c r="I291" s="242">
        <f t="shared" si="3"/>
        <v>1448160</v>
      </c>
    </row>
    <row r="292" spans="1:9" ht="26.25">
      <c r="A292" s="244" t="s">
        <v>435</v>
      </c>
      <c r="B292" s="239" t="s">
        <v>132</v>
      </c>
      <c r="C292" s="239">
        <v>10</v>
      </c>
      <c r="D292" s="239" t="s">
        <v>315</v>
      </c>
      <c r="E292" s="239" t="s">
        <v>814</v>
      </c>
      <c r="F292" s="241" t="s">
        <v>261</v>
      </c>
      <c r="G292" s="354">
        <v>24590</v>
      </c>
      <c r="H292" s="381"/>
      <c r="I292" s="242">
        <f t="shared" si="3"/>
        <v>24590</v>
      </c>
    </row>
    <row r="293" spans="1:9" ht="15">
      <c r="A293" s="329" t="s">
        <v>103</v>
      </c>
      <c r="B293" s="239" t="s">
        <v>132</v>
      </c>
      <c r="C293" s="239">
        <v>10</v>
      </c>
      <c r="D293" s="239" t="s">
        <v>315</v>
      </c>
      <c r="E293" s="239" t="s">
        <v>814</v>
      </c>
      <c r="F293" s="241" t="s">
        <v>104</v>
      </c>
      <c r="G293" s="354">
        <v>1423570</v>
      </c>
      <c r="H293" s="381"/>
      <c r="I293" s="242">
        <f t="shared" si="3"/>
        <v>1423570</v>
      </c>
    </row>
    <row r="294" spans="1:9" s="234" customFormat="1" ht="14.25">
      <c r="A294" s="233" t="s">
        <v>119</v>
      </c>
      <c r="B294" s="228" t="s">
        <v>132</v>
      </c>
      <c r="C294" s="228" t="s">
        <v>229</v>
      </c>
      <c r="D294" s="228"/>
      <c r="E294" s="228"/>
      <c r="F294" s="229"/>
      <c r="G294" s="353">
        <f aca="true" t="shared" si="4" ref="G294:G299">G295</f>
        <v>100000</v>
      </c>
      <c r="H294" s="380"/>
      <c r="I294" s="230">
        <f t="shared" si="3"/>
        <v>100000</v>
      </c>
    </row>
    <row r="295" spans="1:9" s="234" customFormat="1" ht="14.25">
      <c r="A295" s="233" t="s">
        <v>120</v>
      </c>
      <c r="B295" s="228" t="s">
        <v>132</v>
      </c>
      <c r="C295" s="228" t="s">
        <v>229</v>
      </c>
      <c r="D295" s="228" t="s">
        <v>34</v>
      </c>
      <c r="E295" s="228"/>
      <c r="F295" s="229"/>
      <c r="G295" s="353">
        <f t="shared" si="4"/>
        <v>100000</v>
      </c>
      <c r="H295" s="380"/>
      <c r="I295" s="230">
        <f t="shared" si="3"/>
        <v>100000</v>
      </c>
    </row>
    <row r="296" spans="1:9" s="234" customFormat="1" ht="66.75" customHeight="1">
      <c r="A296" s="260" t="s">
        <v>705</v>
      </c>
      <c r="B296" s="228" t="s">
        <v>132</v>
      </c>
      <c r="C296" s="228" t="s">
        <v>229</v>
      </c>
      <c r="D296" s="228" t="s">
        <v>34</v>
      </c>
      <c r="E296" s="287" t="s">
        <v>706</v>
      </c>
      <c r="F296" s="229"/>
      <c r="G296" s="353">
        <f t="shared" si="4"/>
        <v>100000</v>
      </c>
      <c r="H296" s="380"/>
      <c r="I296" s="230">
        <f t="shared" si="3"/>
        <v>100000</v>
      </c>
    </row>
    <row r="297" spans="1:9" ht="75" customHeight="1">
      <c r="A297" s="282" t="s">
        <v>707</v>
      </c>
      <c r="B297" s="249" t="s">
        <v>132</v>
      </c>
      <c r="C297" s="249" t="s">
        <v>229</v>
      </c>
      <c r="D297" s="249" t="s">
        <v>34</v>
      </c>
      <c r="E297" s="290" t="s">
        <v>708</v>
      </c>
      <c r="F297" s="276"/>
      <c r="G297" s="355">
        <f t="shared" si="4"/>
        <v>100000</v>
      </c>
      <c r="H297" s="381"/>
      <c r="I297" s="242">
        <f t="shared" si="3"/>
        <v>100000</v>
      </c>
    </row>
    <row r="298" spans="1:9" s="234" customFormat="1" ht="44.25" customHeight="1">
      <c r="A298" s="283" t="s">
        <v>832</v>
      </c>
      <c r="B298" s="228" t="s">
        <v>132</v>
      </c>
      <c r="C298" s="228" t="s">
        <v>229</v>
      </c>
      <c r="D298" s="228" t="s">
        <v>34</v>
      </c>
      <c r="E298" s="287" t="s">
        <v>833</v>
      </c>
      <c r="F298" s="229"/>
      <c r="G298" s="353">
        <f t="shared" si="4"/>
        <v>100000</v>
      </c>
      <c r="H298" s="380"/>
      <c r="I298" s="230">
        <f t="shared" si="3"/>
        <v>100000</v>
      </c>
    </row>
    <row r="299" spans="1:9" ht="50.25" customHeight="1">
      <c r="A299" s="238" t="s">
        <v>361</v>
      </c>
      <c r="B299" s="239" t="s">
        <v>132</v>
      </c>
      <c r="C299" s="239" t="s">
        <v>229</v>
      </c>
      <c r="D299" s="239" t="s">
        <v>34</v>
      </c>
      <c r="E299" s="275" t="s">
        <v>834</v>
      </c>
      <c r="F299" s="241"/>
      <c r="G299" s="354">
        <f t="shared" si="4"/>
        <v>100000</v>
      </c>
      <c r="H299" s="381"/>
      <c r="I299" s="242">
        <f t="shared" si="3"/>
        <v>100000</v>
      </c>
    </row>
    <row r="300" spans="1:9" s="234" customFormat="1" ht="24.75" customHeight="1">
      <c r="A300" s="244" t="s">
        <v>435</v>
      </c>
      <c r="B300" s="239" t="s">
        <v>132</v>
      </c>
      <c r="C300" s="239" t="s">
        <v>229</v>
      </c>
      <c r="D300" s="239" t="s">
        <v>34</v>
      </c>
      <c r="E300" s="275" t="s">
        <v>834</v>
      </c>
      <c r="F300" s="241" t="s">
        <v>261</v>
      </c>
      <c r="G300" s="354">
        <v>100000</v>
      </c>
      <c r="H300" s="380"/>
      <c r="I300" s="242">
        <f t="shared" si="3"/>
        <v>100000</v>
      </c>
    </row>
    <row r="301" spans="1:9" ht="38.25" hidden="1">
      <c r="A301" s="283" t="s">
        <v>709</v>
      </c>
      <c r="B301" s="228" t="s">
        <v>132</v>
      </c>
      <c r="C301" s="228" t="s">
        <v>229</v>
      </c>
      <c r="D301" s="228" t="s">
        <v>34</v>
      </c>
      <c r="E301" s="287" t="s">
        <v>710</v>
      </c>
      <c r="F301" s="229"/>
      <c r="G301" s="353"/>
      <c r="H301" s="381"/>
      <c r="I301" s="242">
        <f t="shared" si="3"/>
        <v>0</v>
      </c>
    </row>
    <row r="302" spans="1:9" ht="39" hidden="1">
      <c r="A302" s="238" t="s">
        <v>361</v>
      </c>
      <c r="B302" s="239" t="s">
        <v>132</v>
      </c>
      <c r="C302" s="239" t="s">
        <v>229</v>
      </c>
      <c r="D302" s="239" t="s">
        <v>34</v>
      </c>
      <c r="E302" s="275" t="s">
        <v>835</v>
      </c>
      <c r="F302" s="241"/>
      <c r="G302" s="354">
        <f>G303</f>
        <v>0</v>
      </c>
      <c r="H302" s="381"/>
      <c r="I302" s="242">
        <f aca="true" t="shared" si="5" ref="I302:I365">G302+H302</f>
        <v>0</v>
      </c>
    </row>
    <row r="303" spans="1:9" s="234" customFormat="1" ht="26.25" hidden="1">
      <c r="A303" s="244" t="s">
        <v>435</v>
      </c>
      <c r="B303" s="239" t="s">
        <v>132</v>
      </c>
      <c r="C303" s="239" t="s">
        <v>229</v>
      </c>
      <c r="D303" s="239" t="s">
        <v>34</v>
      </c>
      <c r="E303" s="275" t="s">
        <v>835</v>
      </c>
      <c r="F303" s="241" t="s">
        <v>261</v>
      </c>
      <c r="G303" s="354"/>
      <c r="H303" s="380"/>
      <c r="I303" s="242">
        <f t="shared" si="5"/>
        <v>0</v>
      </c>
    </row>
    <row r="304" spans="1:9" s="234" customFormat="1" ht="20.25" customHeight="1">
      <c r="A304" s="233" t="s">
        <v>121</v>
      </c>
      <c r="B304" s="228" t="s">
        <v>132</v>
      </c>
      <c r="C304" s="228" t="s">
        <v>266</v>
      </c>
      <c r="D304" s="228"/>
      <c r="E304" s="228"/>
      <c r="F304" s="229"/>
      <c r="G304" s="353">
        <f>G305</f>
        <v>20000</v>
      </c>
      <c r="H304" s="380"/>
      <c r="I304" s="230">
        <f t="shared" si="5"/>
        <v>20000</v>
      </c>
    </row>
    <row r="305" spans="1:9" s="234" customFormat="1" ht="24" customHeight="1">
      <c r="A305" s="233" t="s">
        <v>122</v>
      </c>
      <c r="B305" s="228" t="s">
        <v>132</v>
      </c>
      <c r="C305" s="228" t="s">
        <v>266</v>
      </c>
      <c r="D305" s="228" t="s">
        <v>34</v>
      </c>
      <c r="E305" s="228"/>
      <c r="F305" s="229"/>
      <c r="G305" s="353">
        <f>G306</f>
        <v>20000</v>
      </c>
      <c r="H305" s="380"/>
      <c r="I305" s="230">
        <f t="shared" si="5"/>
        <v>20000</v>
      </c>
    </row>
    <row r="306" spans="1:9" s="277" customFormat="1" ht="42" customHeight="1">
      <c r="A306" s="258" t="s">
        <v>836</v>
      </c>
      <c r="B306" s="385" t="s">
        <v>132</v>
      </c>
      <c r="C306" s="228" t="s">
        <v>266</v>
      </c>
      <c r="D306" s="228" t="s">
        <v>34</v>
      </c>
      <c r="E306" s="267" t="s">
        <v>837</v>
      </c>
      <c r="F306" s="229"/>
      <c r="G306" s="353">
        <f>G307</f>
        <v>20000</v>
      </c>
      <c r="H306" s="382"/>
      <c r="I306" s="230">
        <f t="shared" si="5"/>
        <v>20000</v>
      </c>
    </row>
    <row r="307" spans="1:9" s="277" customFormat="1" ht="62.25" customHeight="1">
      <c r="A307" s="338" t="s">
        <v>838</v>
      </c>
      <c r="B307" s="239" t="s">
        <v>132</v>
      </c>
      <c r="C307" s="249" t="s">
        <v>266</v>
      </c>
      <c r="D307" s="249" t="s">
        <v>34</v>
      </c>
      <c r="E307" s="269" t="s">
        <v>839</v>
      </c>
      <c r="F307" s="257"/>
      <c r="G307" s="355">
        <f>G309</f>
        <v>20000</v>
      </c>
      <c r="H307" s="382"/>
      <c r="I307" s="242">
        <f t="shared" si="5"/>
        <v>20000</v>
      </c>
    </row>
    <row r="308" spans="1:9" s="234" customFormat="1" ht="57" customHeight="1">
      <c r="A308" s="227" t="s">
        <v>840</v>
      </c>
      <c r="B308" s="228" t="s">
        <v>132</v>
      </c>
      <c r="C308" s="228" t="s">
        <v>266</v>
      </c>
      <c r="D308" s="228" t="s">
        <v>34</v>
      </c>
      <c r="E308" s="267" t="s">
        <v>841</v>
      </c>
      <c r="F308" s="276"/>
      <c r="G308" s="363">
        <f>G309</f>
        <v>20000</v>
      </c>
      <c r="H308" s="380"/>
      <c r="I308" s="230">
        <f t="shared" si="5"/>
        <v>20000</v>
      </c>
    </row>
    <row r="309" spans="1:9" ht="23.25" customHeight="1">
      <c r="A309" s="238" t="s">
        <v>842</v>
      </c>
      <c r="B309" s="239" t="s">
        <v>132</v>
      </c>
      <c r="C309" s="239" t="s">
        <v>266</v>
      </c>
      <c r="D309" s="239" t="s">
        <v>34</v>
      </c>
      <c r="E309" s="269" t="s">
        <v>843</v>
      </c>
      <c r="F309" s="241"/>
      <c r="G309" s="354">
        <f>G310</f>
        <v>20000</v>
      </c>
      <c r="H309" s="381"/>
      <c r="I309" s="242">
        <f t="shared" si="5"/>
        <v>20000</v>
      </c>
    </row>
    <row r="310" spans="1:9" s="234" customFormat="1" ht="29.25" customHeight="1">
      <c r="A310" s="303" t="s">
        <v>285</v>
      </c>
      <c r="B310" s="239" t="s">
        <v>132</v>
      </c>
      <c r="C310" s="239" t="s">
        <v>266</v>
      </c>
      <c r="D310" s="239" t="s">
        <v>34</v>
      </c>
      <c r="E310" s="269" t="s">
        <v>843</v>
      </c>
      <c r="F310" s="241" t="s">
        <v>123</v>
      </c>
      <c r="G310" s="354">
        <v>20000</v>
      </c>
      <c r="H310" s="380"/>
      <c r="I310" s="242">
        <f t="shared" si="5"/>
        <v>20000</v>
      </c>
    </row>
    <row r="311" spans="1:9" s="234" customFormat="1" ht="32.25" customHeight="1">
      <c r="A311" s="233" t="s">
        <v>124</v>
      </c>
      <c r="B311" s="228" t="s">
        <v>132</v>
      </c>
      <c r="C311" s="228" t="s">
        <v>125</v>
      </c>
      <c r="D311" s="228"/>
      <c r="E311" s="228"/>
      <c r="F311" s="229"/>
      <c r="G311" s="353">
        <f aca="true" t="shared" si="6" ref="G311:G316">G312</f>
        <v>7900482</v>
      </c>
      <c r="H311" s="380"/>
      <c r="I311" s="230">
        <f t="shared" si="5"/>
        <v>7900482</v>
      </c>
    </row>
    <row r="312" spans="1:9" s="234" customFormat="1" ht="41.25" customHeight="1">
      <c r="A312" s="233" t="s">
        <v>126</v>
      </c>
      <c r="B312" s="228" t="s">
        <v>132</v>
      </c>
      <c r="C312" s="228" t="s">
        <v>125</v>
      </c>
      <c r="D312" s="228" t="s">
        <v>34</v>
      </c>
      <c r="E312" s="228"/>
      <c r="F312" s="229"/>
      <c r="G312" s="353">
        <f t="shared" si="6"/>
        <v>7900482</v>
      </c>
      <c r="H312" s="380"/>
      <c r="I312" s="230">
        <f t="shared" si="5"/>
        <v>7900482</v>
      </c>
    </row>
    <row r="313" spans="1:9" s="234" customFormat="1" ht="48.75" customHeight="1">
      <c r="A313" s="258" t="s">
        <v>836</v>
      </c>
      <c r="B313" s="228" t="s">
        <v>132</v>
      </c>
      <c r="C313" s="228" t="s">
        <v>125</v>
      </c>
      <c r="D313" s="228" t="s">
        <v>34</v>
      </c>
      <c r="E313" s="228" t="s">
        <v>837</v>
      </c>
      <c r="F313" s="229"/>
      <c r="G313" s="353">
        <f t="shared" si="6"/>
        <v>7900482</v>
      </c>
      <c r="H313" s="380"/>
      <c r="I313" s="230">
        <f t="shared" si="5"/>
        <v>7900482</v>
      </c>
    </row>
    <row r="314" spans="1:9" s="234" customFormat="1" ht="74.25" customHeight="1">
      <c r="A314" s="338" t="s">
        <v>844</v>
      </c>
      <c r="B314" s="228" t="s">
        <v>132</v>
      </c>
      <c r="C314" s="249" t="s">
        <v>125</v>
      </c>
      <c r="D314" s="249" t="s">
        <v>34</v>
      </c>
      <c r="E314" s="249" t="s">
        <v>845</v>
      </c>
      <c r="F314" s="257"/>
      <c r="G314" s="355">
        <f t="shared" si="6"/>
        <v>7900482</v>
      </c>
      <c r="H314" s="380"/>
      <c r="I314" s="242">
        <f t="shared" si="5"/>
        <v>7900482</v>
      </c>
    </row>
    <row r="315" spans="1:9" s="234" customFormat="1" ht="33.75" customHeight="1">
      <c r="A315" s="258" t="s">
        <v>846</v>
      </c>
      <c r="B315" s="228" t="s">
        <v>132</v>
      </c>
      <c r="C315" s="228" t="s">
        <v>125</v>
      </c>
      <c r="D315" s="228" t="s">
        <v>34</v>
      </c>
      <c r="E315" s="228" t="s">
        <v>847</v>
      </c>
      <c r="F315" s="229"/>
      <c r="G315" s="353">
        <f t="shared" si="6"/>
        <v>7900482</v>
      </c>
      <c r="H315" s="380"/>
      <c r="I315" s="230">
        <f t="shared" si="5"/>
        <v>7900482</v>
      </c>
    </row>
    <row r="316" spans="1:9" ht="39">
      <c r="A316" s="255" t="s">
        <v>848</v>
      </c>
      <c r="B316" s="239" t="s">
        <v>132</v>
      </c>
      <c r="C316" s="239" t="s">
        <v>125</v>
      </c>
      <c r="D316" s="239" t="s">
        <v>34</v>
      </c>
      <c r="E316" s="239" t="s">
        <v>849</v>
      </c>
      <c r="F316" s="241"/>
      <c r="G316" s="354">
        <f t="shared" si="6"/>
        <v>7900482</v>
      </c>
      <c r="H316" s="381"/>
      <c r="I316" s="242">
        <f t="shared" si="5"/>
        <v>7900482</v>
      </c>
    </row>
    <row r="317" spans="1:9" ht="15">
      <c r="A317" s="305" t="s">
        <v>90</v>
      </c>
      <c r="B317" s="239" t="s">
        <v>132</v>
      </c>
      <c r="C317" s="239" t="s">
        <v>125</v>
      </c>
      <c r="D317" s="239" t="s">
        <v>34</v>
      </c>
      <c r="E317" s="239" t="s">
        <v>849</v>
      </c>
      <c r="F317" s="245" t="s">
        <v>97</v>
      </c>
      <c r="G317" s="354">
        <v>7900482</v>
      </c>
      <c r="H317" s="381"/>
      <c r="I317" s="242">
        <f t="shared" si="5"/>
        <v>7900482</v>
      </c>
    </row>
    <row r="318" spans="1:9" s="234" customFormat="1" ht="32.25" customHeight="1">
      <c r="A318" s="379" t="s">
        <v>288</v>
      </c>
      <c r="B318" s="228" t="s">
        <v>133</v>
      </c>
      <c r="C318" s="228"/>
      <c r="D318" s="228"/>
      <c r="E318" s="287"/>
      <c r="F318" s="289"/>
      <c r="G318" s="353">
        <f>G319+G326+G435</f>
        <v>272711169</v>
      </c>
      <c r="H318" s="390">
        <f>H319+H326+H435</f>
        <v>14474878</v>
      </c>
      <c r="I318" s="230">
        <f t="shared" si="5"/>
        <v>287186047</v>
      </c>
    </row>
    <row r="319" spans="1:9" s="234" customFormat="1" ht="14.25">
      <c r="A319" s="233" t="s">
        <v>98</v>
      </c>
      <c r="B319" s="228" t="s">
        <v>133</v>
      </c>
      <c r="C319" s="228" t="s">
        <v>74</v>
      </c>
      <c r="D319" s="228"/>
      <c r="E319" s="228"/>
      <c r="F319" s="229"/>
      <c r="G319" s="353">
        <f>G320</f>
        <v>100000</v>
      </c>
      <c r="H319" s="380">
        <f>H320</f>
        <v>0</v>
      </c>
      <c r="I319" s="230">
        <f t="shared" si="5"/>
        <v>100000</v>
      </c>
    </row>
    <row r="320" spans="1:9" s="234" customFormat="1" ht="14.25">
      <c r="A320" s="233" t="s">
        <v>99</v>
      </c>
      <c r="B320" s="228" t="s">
        <v>133</v>
      </c>
      <c r="C320" s="228" t="s">
        <v>74</v>
      </c>
      <c r="D320" s="228" t="s">
        <v>100</v>
      </c>
      <c r="E320" s="228"/>
      <c r="F320" s="229"/>
      <c r="G320" s="353">
        <f>G321</f>
        <v>100000</v>
      </c>
      <c r="H320" s="380">
        <f>H321</f>
        <v>0</v>
      </c>
      <c r="I320" s="230">
        <f t="shared" si="5"/>
        <v>100000</v>
      </c>
    </row>
    <row r="321" spans="1:9" s="234" customFormat="1" ht="54" customHeight="1">
      <c r="A321" s="391" t="s">
        <v>861</v>
      </c>
      <c r="B321" s="228" t="s">
        <v>133</v>
      </c>
      <c r="C321" s="228" t="s">
        <v>74</v>
      </c>
      <c r="D321" s="228" t="s">
        <v>100</v>
      </c>
      <c r="E321" s="392" t="s">
        <v>597</v>
      </c>
      <c r="F321" s="229"/>
      <c r="G321" s="353">
        <f>G322</f>
        <v>100000</v>
      </c>
      <c r="H321" s="380"/>
      <c r="I321" s="230">
        <f t="shared" si="5"/>
        <v>100000</v>
      </c>
    </row>
    <row r="322" spans="1:9" s="234" customFormat="1" ht="69.75" customHeight="1">
      <c r="A322" s="284" t="s">
        <v>862</v>
      </c>
      <c r="B322" s="239" t="s">
        <v>133</v>
      </c>
      <c r="C322" s="239" t="s">
        <v>74</v>
      </c>
      <c r="D322" s="239" t="s">
        <v>100</v>
      </c>
      <c r="E322" s="302" t="s">
        <v>599</v>
      </c>
      <c r="F322" s="229"/>
      <c r="G322" s="354">
        <f>G323</f>
        <v>100000</v>
      </c>
      <c r="H322" s="381"/>
      <c r="I322" s="242">
        <f t="shared" si="5"/>
        <v>100000</v>
      </c>
    </row>
    <row r="323" spans="1:9" s="234" customFormat="1" ht="27" customHeight="1">
      <c r="A323" s="260" t="s">
        <v>600</v>
      </c>
      <c r="B323" s="228" t="s">
        <v>133</v>
      </c>
      <c r="C323" s="228" t="s">
        <v>74</v>
      </c>
      <c r="D323" s="228" t="s">
        <v>100</v>
      </c>
      <c r="E323" s="392" t="s">
        <v>601</v>
      </c>
      <c r="F323" s="229"/>
      <c r="G323" s="353">
        <f>G324</f>
        <v>100000</v>
      </c>
      <c r="H323" s="380"/>
      <c r="I323" s="230">
        <f>I324</f>
        <v>100000</v>
      </c>
    </row>
    <row r="324" spans="1:9" ht="22.5" customHeight="1">
      <c r="A324" s="303" t="s">
        <v>312</v>
      </c>
      <c r="B324" s="239" t="s">
        <v>133</v>
      </c>
      <c r="C324" s="239" t="s">
        <v>74</v>
      </c>
      <c r="D324" s="239" t="s">
        <v>100</v>
      </c>
      <c r="E324" s="302" t="s">
        <v>602</v>
      </c>
      <c r="F324" s="241"/>
      <c r="G324" s="354">
        <f>G325</f>
        <v>100000</v>
      </c>
      <c r="H324" s="381"/>
      <c r="I324" s="242">
        <f t="shared" si="5"/>
        <v>100000</v>
      </c>
    </row>
    <row r="325" spans="1:9" ht="26.25" customHeight="1">
      <c r="A325" s="319" t="s">
        <v>435</v>
      </c>
      <c r="B325" s="239" t="s">
        <v>133</v>
      </c>
      <c r="C325" s="239" t="s">
        <v>74</v>
      </c>
      <c r="D325" s="239" t="s">
        <v>100</v>
      </c>
      <c r="E325" s="302" t="s">
        <v>602</v>
      </c>
      <c r="F325" s="241" t="s">
        <v>261</v>
      </c>
      <c r="G325" s="354">
        <v>100000</v>
      </c>
      <c r="H325" s="381"/>
      <c r="I325" s="242">
        <f t="shared" si="5"/>
        <v>100000</v>
      </c>
    </row>
    <row r="326" spans="1:9" s="234" customFormat="1" ht="16.5" customHeight="1">
      <c r="A326" s="233" t="s">
        <v>253</v>
      </c>
      <c r="B326" s="228" t="s">
        <v>133</v>
      </c>
      <c r="C326" s="228" t="s">
        <v>228</v>
      </c>
      <c r="D326" s="228"/>
      <c r="E326" s="287"/>
      <c r="F326" s="289"/>
      <c r="G326" s="353">
        <f>G327+G346+G398+G406+G422</f>
        <v>248923996</v>
      </c>
      <c r="H326" s="353">
        <f>H327+H346+H398+H406+H422</f>
        <v>14474878</v>
      </c>
      <c r="I326" s="230">
        <f t="shared" si="5"/>
        <v>263398874</v>
      </c>
    </row>
    <row r="327" spans="1:9" s="234" customFormat="1" ht="15" customHeight="1">
      <c r="A327" s="233" t="s">
        <v>101</v>
      </c>
      <c r="B327" s="228" t="s">
        <v>133</v>
      </c>
      <c r="C327" s="228" t="s">
        <v>228</v>
      </c>
      <c r="D327" s="228" t="s">
        <v>34</v>
      </c>
      <c r="E327" s="287"/>
      <c r="F327" s="289"/>
      <c r="G327" s="353">
        <f aca="true" t="shared" si="7" ref="G327:H329">G328</f>
        <v>59941197</v>
      </c>
      <c r="H327" s="353">
        <f t="shared" si="7"/>
        <v>6442000</v>
      </c>
      <c r="I327" s="230">
        <f t="shared" si="5"/>
        <v>66383197</v>
      </c>
    </row>
    <row r="328" spans="1:9" s="234" customFormat="1" ht="36" customHeight="1">
      <c r="A328" s="233" t="s">
        <v>337</v>
      </c>
      <c r="B328" s="228" t="s">
        <v>133</v>
      </c>
      <c r="C328" s="228" t="s">
        <v>228</v>
      </c>
      <c r="D328" s="228" t="s">
        <v>34</v>
      </c>
      <c r="E328" s="228" t="s">
        <v>665</v>
      </c>
      <c r="F328" s="229"/>
      <c r="G328" s="353">
        <f t="shared" si="7"/>
        <v>59941197</v>
      </c>
      <c r="H328" s="380">
        <f t="shared" si="7"/>
        <v>6442000</v>
      </c>
      <c r="I328" s="230">
        <f t="shared" si="5"/>
        <v>66383197</v>
      </c>
    </row>
    <row r="329" spans="1:9" ht="41.25" customHeight="1">
      <c r="A329" s="315" t="s">
        <v>338</v>
      </c>
      <c r="B329" s="239" t="s">
        <v>133</v>
      </c>
      <c r="C329" s="249" t="s">
        <v>228</v>
      </c>
      <c r="D329" s="249" t="s">
        <v>34</v>
      </c>
      <c r="E329" s="249" t="s">
        <v>666</v>
      </c>
      <c r="F329" s="257"/>
      <c r="G329" s="355">
        <f t="shared" si="7"/>
        <v>59941197</v>
      </c>
      <c r="H329" s="355">
        <f t="shared" si="7"/>
        <v>6442000</v>
      </c>
      <c r="I329" s="242">
        <f t="shared" si="5"/>
        <v>66383197</v>
      </c>
    </row>
    <row r="330" spans="1:9" s="234" customFormat="1" ht="43.5" customHeight="1">
      <c r="A330" s="260" t="s">
        <v>667</v>
      </c>
      <c r="B330" s="228" t="s">
        <v>133</v>
      </c>
      <c r="C330" s="228" t="s">
        <v>228</v>
      </c>
      <c r="D330" s="228" t="s">
        <v>34</v>
      </c>
      <c r="E330" s="228" t="s">
        <v>668</v>
      </c>
      <c r="F330" s="229"/>
      <c r="G330" s="353">
        <f>G331+G338+G340+G342+G336+G334</f>
        <v>59941197</v>
      </c>
      <c r="H330" s="380">
        <f>H331+H342</f>
        <v>6442000</v>
      </c>
      <c r="I330" s="230">
        <f t="shared" si="5"/>
        <v>66383197</v>
      </c>
    </row>
    <row r="331" spans="1:9" ht="67.5" customHeight="1">
      <c r="A331" s="255" t="s">
        <v>669</v>
      </c>
      <c r="B331" s="239" t="s">
        <v>133</v>
      </c>
      <c r="C331" s="239" t="s">
        <v>228</v>
      </c>
      <c r="D331" s="239" t="s">
        <v>34</v>
      </c>
      <c r="E331" s="239" t="s">
        <v>670</v>
      </c>
      <c r="F331" s="241"/>
      <c r="G331" s="354">
        <f>G332+G333</f>
        <v>35860397</v>
      </c>
      <c r="H331" s="381"/>
      <c r="I331" s="242">
        <f t="shared" si="5"/>
        <v>35860397</v>
      </c>
    </row>
    <row r="332" spans="1:9" ht="45" customHeight="1">
      <c r="A332" s="316" t="s">
        <v>311</v>
      </c>
      <c r="B332" s="239" t="s">
        <v>133</v>
      </c>
      <c r="C332" s="239" t="s">
        <v>228</v>
      </c>
      <c r="D332" s="239" t="s">
        <v>34</v>
      </c>
      <c r="E332" s="239" t="s">
        <v>670</v>
      </c>
      <c r="F332" s="241" t="s">
        <v>75</v>
      </c>
      <c r="G332" s="354">
        <f>27343470+8257724</f>
        <v>35601194</v>
      </c>
      <c r="H332" s="381"/>
      <c r="I332" s="242">
        <f t="shared" si="5"/>
        <v>35601194</v>
      </c>
    </row>
    <row r="333" spans="1:9" ht="27.75" customHeight="1">
      <c r="A333" s="244" t="s">
        <v>435</v>
      </c>
      <c r="B333" s="239" t="s">
        <v>133</v>
      </c>
      <c r="C333" s="239" t="s">
        <v>228</v>
      </c>
      <c r="D333" s="239" t="s">
        <v>34</v>
      </c>
      <c r="E333" s="239" t="s">
        <v>670</v>
      </c>
      <c r="F333" s="241" t="s">
        <v>261</v>
      </c>
      <c r="G333" s="354">
        <v>259203</v>
      </c>
      <c r="H333" s="381"/>
      <c r="I333" s="242">
        <f t="shared" si="5"/>
        <v>259203</v>
      </c>
    </row>
    <row r="334" spans="1:9" ht="26.25" hidden="1">
      <c r="A334" s="255" t="s">
        <v>671</v>
      </c>
      <c r="B334" s="239" t="s">
        <v>133</v>
      </c>
      <c r="C334" s="239" t="s">
        <v>228</v>
      </c>
      <c r="D334" s="239" t="s">
        <v>34</v>
      </c>
      <c r="E334" s="239" t="s">
        <v>672</v>
      </c>
      <c r="F334" s="241"/>
      <c r="G334" s="354">
        <f>G335</f>
        <v>0</v>
      </c>
      <c r="H334" s="381"/>
      <c r="I334" s="242">
        <f>G334+H334</f>
        <v>0</v>
      </c>
    </row>
    <row r="335" spans="1:9" ht="26.25" hidden="1">
      <c r="A335" s="244" t="s">
        <v>435</v>
      </c>
      <c r="B335" s="239" t="s">
        <v>133</v>
      </c>
      <c r="C335" s="239" t="s">
        <v>228</v>
      </c>
      <c r="D335" s="239" t="s">
        <v>34</v>
      </c>
      <c r="E335" s="239" t="s">
        <v>672</v>
      </c>
      <c r="F335" s="241" t="s">
        <v>261</v>
      </c>
      <c r="G335" s="354"/>
      <c r="H335" s="381"/>
      <c r="I335" s="242">
        <f>G335+H335</f>
        <v>0</v>
      </c>
    </row>
    <row r="336" spans="1:9" ht="30" customHeight="1" hidden="1">
      <c r="A336" s="255" t="s">
        <v>673</v>
      </c>
      <c r="B336" s="239" t="s">
        <v>133</v>
      </c>
      <c r="C336" s="239" t="s">
        <v>228</v>
      </c>
      <c r="D336" s="239" t="s">
        <v>34</v>
      </c>
      <c r="E336" s="239" t="s">
        <v>674</v>
      </c>
      <c r="F336" s="241"/>
      <c r="G336" s="354">
        <f>G337</f>
        <v>0</v>
      </c>
      <c r="H336" s="381"/>
      <c r="I336" s="242">
        <f t="shared" si="5"/>
        <v>0</v>
      </c>
    </row>
    <row r="337" spans="1:9" ht="26.25" customHeight="1" hidden="1">
      <c r="A337" s="244" t="s">
        <v>435</v>
      </c>
      <c r="B337" s="239" t="s">
        <v>133</v>
      </c>
      <c r="C337" s="239" t="s">
        <v>228</v>
      </c>
      <c r="D337" s="239" t="s">
        <v>34</v>
      </c>
      <c r="E337" s="239" t="s">
        <v>674</v>
      </c>
      <c r="F337" s="241" t="s">
        <v>261</v>
      </c>
      <c r="G337" s="354"/>
      <c r="H337" s="381"/>
      <c r="I337" s="242">
        <f t="shared" si="5"/>
        <v>0</v>
      </c>
    </row>
    <row r="338" spans="1:9" ht="51.75" hidden="1">
      <c r="A338" s="265" t="s">
        <v>675</v>
      </c>
      <c r="B338" s="239" t="s">
        <v>133</v>
      </c>
      <c r="C338" s="239" t="s">
        <v>228</v>
      </c>
      <c r="D338" s="239" t="s">
        <v>34</v>
      </c>
      <c r="E338" s="239" t="s">
        <v>676</v>
      </c>
      <c r="F338" s="241"/>
      <c r="G338" s="354">
        <f>G339</f>
        <v>0</v>
      </c>
      <c r="H338" s="381"/>
      <c r="I338" s="242">
        <f t="shared" si="5"/>
        <v>0</v>
      </c>
    </row>
    <row r="339" spans="1:9" ht="26.25" hidden="1">
      <c r="A339" s="244" t="s">
        <v>435</v>
      </c>
      <c r="B339" s="239" t="s">
        <v>133</v>
      </c>
      <c r="C339" s="239" t="s">
        <v>228</v>
      </c>
      <c r="D339" s="239" t="s">
        <v>34</v>
      </c>
      <c r="E339" s="239" t="s">
        <v>676</v>
      </c>
      <c r="F339" s="241" t="s">
        <v>261</v>
      </c>
      <c r="G339" s="354"/>
      <c r="H339" s="381"/>
      <c r="I339" s="242">
        <f t="shared" si="5"/>
        <v>0</v>
      </c>
    </row>
    <row r="340" spans="1:9" ht="44.25" customHeight="1" hidden="1">
      <c r="A340" s="265" t="s">
        <v>677</v>
      </c>
      <c r="B340" s="239" t="s">
        <v>133</v>
      </c>
      <c r="C340" s="239" t="s">
        <v>228</v>
      </c>
      <c r="D340" s="239" t="s">
        <v>34</v>
      </c>
      <c r="E340" s="239" t="s">
        <v>678</v>
      </c>
      <c r="F340" s="241"/>
      <c r="G340" s="354">
        <f>G341</f>
        <v>0</v>
      </c>
      <c r="H340" s="381"/>
      <c r="I340" s="242">
        <f>G340+H340</f>
        <v>0</v>
      </c>
    </row>
    <row r="341" spans="1:9" ht="26.25" hidden="1">
      <c r="A341" s="244" t="s">
        <v>435</v>
      </c>
      <c r="B341" s="239" t="s">
        <v>133</v>
      </c>
      <c r="C341" s="239" t="s">
        <v>228</v>
      </c>
      <c r="D341" s="239" t="s">
        <v>34</v>
      </c>
      <c r="E341" s="239" t="s">
        <v>678</v>
      </c>
      <c r="F341" s="241" t="s">
        <v>261</v>
      </c>
      <c r="G341" s="354">
        <f>150000-150000</f>
        <v>0</v>
      </c>
      <c r="H341" s="381"/>
      <c r="I341" s="242">
        <f>G341+H341</f>
        <v>0</v>
      </c>
    </row>
    <row r="342" spans="1:9" ht="25.5" customHeight="1">
      <c r="A342" s="247" t="s">
        <v>334</v>
      </c>
      <c r="B342" s="239" t="s">
        <v>133</v>
      </c>
      <c r="C342" s="239" t="s">
        <v>228</v>
      </c>
      <c r="D342" s="239" t="s">
        <v>34</v>
      </c>
      <c r="E342" s="239" t="s">
        <v>679</v>
      </c>
      <c r="F342" s="241"/>
      <c r="G342" s="354">
        <f>G343+G344+G345</f>
        <v>24080800</v>
      </c>
      <c r="H342" s="381">
        <f>H343+H344+H345</f>
        <v>6442000</v>
      </c>
      <c r="I342" s="242">
        <f t="shared" si="5"/>
        <v>30522800</v>
      </c>
    </row>
    <row r="343" spans="1:9" ht="45" customHeight="1">
      <c r="A343" s="244" t="s">
        <v>311</v>
      </c>
      <c r="B343" s="239" t="s">
        <v>133</v>
      </c>
      <c r="C343" s="239" t="s">
        <v>228</v>
      </c>
      <c r="D343" s="239" t="s">
        <v>34</v>
      </c>
      <c r="E343" s="239" t="s">
        <v>679</v>
      </c>
      <c r="F343" s="241" t="s">
        <v>75</v>
      </c>
      <c r="G343" s="354">
        <f>11455400+3459500</f>
        <v>14914900</v>
      </c>
      <c r="H343" s="381"/>
      <c r="I343" s="242">
        <f t="shared" si="5"/>
        <v>14914900</v>
      </c>
    </row>
    <row r="344" spans="1:9" ht="28.5" customHeight="1">
      <c r="A344" s="244" t="s">
        <v>435</v>
      </c>
      <c r="B344" s="239" t="s">
        <v>133</v>
      </c>
      <c r="C344" s="239" t="s">
        <v>228</v>
      </c>
      <c r="D344" s="239" t="s">
        <v>34</v>
      </c>
      <c r="E344" s="239" t="s">
        <v>679</v>
      </c>
      <c r="F344" s="241" t="s">
        <v>261</v>
      </c>
      <c r="G344" s="354">
        <f>90000+5613200+134300+127800+1100900</f>
        <v>7066200</v>
      </c>
      <c r="H344" s="381">
        <f>6432000+10000</f>
        <v>6442000</v>
      </c>
      <c r="I344" s="242">
        <f t="shared" si="5"/>
        <v>13508200</v>
      </c>
    </row>
    <row r="345" spans="1:9" ht="15">
      <c r="A345" s="247" t="s">
        <v>76</v>
      </c>
      <c r="B345" s="239" t="s">
        <v>133</v>
      </c>
      <c r="C345" s="239" t="s">
        <v>228</v>
      </c>
      <c r="D345" s="239" t="s">
        <v>34</v>
      </c>
      <c r="E345" s="239" t="s">
        <v>679</v>
      </c>
      <c r="F345" s="241" t="s">
        <v>73</v>
      </c>
      <c r="G345" s="354">
        <f>2099700</f>
        <v>2099700</v>
      </c>
      <c r="H345" s="381"/>
      <c r="I345" s="242">
        <f t="shared" si="5"/>
        <v>2099700</v>
      </c>
    </row>
    <row r="346" spans="1:9" ht="15">
      <c r="A346" s="233" t="s">
        <v>259</v>
      </c>
      <c r="B346" s="239" t="s">
        <v>133</v>
      </c>
      <c r="C346" s="228" t="s">
        <v>228</v>
      </c>
      <c r="D346" s="228" t="s">
        <v>262</v>
      </c>
      <c r="E346" s="228"/>
      <c r="F346" s="229"/>
      <c r="G346" s="353">
        <f>G347+G385+G378+G393</f>
        <v>169280807</v>
      </c>
      <c r="H346" s="353">
        <f>H347+H385+H378+H393</f>
        <v>6793878</v>
      </c>
      <c r="I346" s="242">
        <f t="shared" si="5"/>
        <v>176074685</v>
      </c>
    </row>
    <row r="347" spans="1:9" ht="26.25">
      <c r="A347" s="233" t="s">
        <v>337</v>
      </c>
      <c r="B347" s="239" t="s">
        <v>133</v>
      </c>
      <c r="C347" s="228" t="s">
        <v>228</v>
      </c>
      <c r="D347" s="228" t="s">
        <v>262</v>
      </c>
      <c r="E347" s="228" t="s">
        <v>665</v>
      </c>
      <c r="F347" s="229"/>
      <c r="G347" s="353">
        <f>G348</f>
        <v>168950807</v>
      </c>
      <c r="H347" s="353">
        <f>H348</f>
        <v>6793878</v>
      </c>
      <c r="I347" s="242">
        <f t="shared" si="5"/>
        <v>175744685</v>
      </c>
    </row>
    <row r="348" spans="1:9" ht="39">
      <c r="A348" s="315" t="s">
        <v>338</v>
      </c>
      <c r="B348" s="239" t="s">
        <v>133</v>
      </c>
      <c r="C348" s="249" t="s">
        <v>228</v>
      </c>
      <c r="D348" s="249" t="s">
        <v>262</v>
      </c>
      <c r="E348" s="249" t="s">
        <v>666</v>
      </c>
      <c r="F348" s="257"/>
      <c r="G348" s="355">
        <f>G349+G373</f>
        <v>168950807</v>
      </c>
      <c r="H348" s="355">
        <f>H349+H373</f>
        <v>6793878</v>
      </c>
      <c r="I348" s="242">
        <f t="shared" si="5"/>
        <v>175744685</v>
      </c>
    </row>
    <row r="349" spans="1:9" ht="25.5">
      <c r="A349" s="260" t="s">
        <v>680</v>
      </c>
      <c r="B349" s="239" t="s">
        <v>133</v>
      </c>
      <c r="C349" s="228" t="s">
        <v>228</v>
      </c>
      <c r="D349" s="228" t="s">
        <v>262</v>
      </c>
      <c r="E349" s="228" t="s">
        <v>681</v>
      </c>
      <c r="F349" s="229"/>
      <c r="G349" s="353">
        <f>G350+G358+G360+G362+G364+G366+G368+G371+G353+G355</f>
        <v>168850807</v>
      </c>
      <c r="H349" s="353">
        <f>H350+H358+H360+H362+H364+H366+H368+H371+H353+H355</f>
        <v>6793878</v>
      </c>
      <c r="I349" s="242">
        <f t="shared" si="5"/>
        <v>175644685</v>
      </c>
    </row>
    <row r="350" spans="1:9" ht="89.25" customHeight="1">
      <c r="A350" s="255" t="s">
        <v>682</v>
      </c>
      <c r="B350" s="239" t="s">
        <v>133</v>
      </c>
      <c r="C350" s="239" t="s">
        <v>228</v>
      </c>
      <c r="D350" s="239" t="s">
        <v>262</v>
      </c>
      <c r="E350" s="239" t="s">
        <v>683</v>
      </c>
      <c r="F350" s="241"/>
      <c r="G350" s="354">
        <f>G351+G352</f>
        <v>149773201</v>
      </c>
      <c r="H350" s="381"/>
      <c r="I350" s="242">
        <f t="shared" si="5"/>
        <v>149773201</v>
      </c>
    </row>
    <row r="351" spans="1:9" ht="47.25" customHeight="1">
      <c r="A351" s="244" t="s">
        <v>311</v>
      </c>
      <c r="B351" s="239" t="s">
        <v>133</v>
      </c>
      <c r="C351" s="239" t="s">
        <v>228</v>
      </c>
      <c r="D351" s="239" t="s">
        <v>262</v>
      </c>
      <c r="E351" s="239" t="s">
        <v>683</v>
      </c>
      <c r="F351" s="241" t="s">
        <v>75</v>
      </c>
      <c r="G351" s="354">
        <f>109920480+33195983</f>
        <v>143116463</v>
      </c>
      <c r="H351" s="381"/>
      <c r="I351" s="242">
        <f t="shared" si="5"/>
        <v>143116463</v>
      </c>
    </row>
    <row r="352" spans="1:9" ht="28.5" customHeight="1">
      <c r="A352" s="244" t="s">
        <v>435</v>
      </c>
      <c r="B352" s="239" t="s">
        <v>133</v>
      </c>
      <c r="C352" s="239" t="s">
        <v>228</v>
      </c>
      <c r="D352" s="239" t="s">
        <v>262</v>
      </c>
      <c r="E352" s="239" t="s">
        <v>683</v>
      </c>
      <c r="F352" s="241" t="s">
        <v>261</v>
      </c>
      <c r="G352" s="354">
        <f>716593+4093345+1846800</f>
        <v>6656738</v>
      </c>
      <c r="H352" s="381"/>
      <c r="I352" s="242">
        <f t="shared" si="5"/>
        <v>6656738</v>
      </c>
    </row>
    <row r="353" spans="1:9" ht="0.75" customHeight="1" hidden="1">
      <c r="A353" s="265" t="s">
        <v>671</v>
      </c>
      <c r="B353" s="239" t="s">
        <v>133</v>
      </c>
      <c r="C353" s="239" t="s">
        <v>228</v>
      </c>
      <c r="D353" s="239" t="s">
        <v>262</v>
      </c>
      <c r="E353" s="239" t="s">
        <v>684</v>
      </c>
      <c r="F353" s="241"/>
      <c r="G353" s="354">
        <f>G354</f>
        <v>0</v>
      </c>
      <c r="H353" s="381"/>
      <c r="I353" s="242">
        <f t="shared" si="5"/>
        <v>0</v>
      </c>
    </row>
    <row r="354" spans="1:9" ht="26.25" customHeight="1" hidden="1">
      <c r="A354" s="244" t="s">
        <v>435</v>
      </c>
      <c r="B354" s="239"/>
      <c r="C354" s="239" t="s">
        <v>228</v>
      </c>
      <c r="D354" s="239" t="s">
        <v>262</v>
      </c>
      <c r="E354" s="239" t="s">
        <v>684</v>
      </c>
      <c r="F354" s="241" t="s">
        <v>261</v>
      </c>
      <c r="G354" s="354"/>
      <c r="H354" s="381"/>
      <c r="I354" s="242"/>
    </row>
    <row r="355" spans="1:9" ht="26.25" customHeight="1" hidden="1">
      <c r="A355" s="265" t="s">
        <v>673</v>
      </c>
      <c r="B355" s="239"/>
      <c r="C355" s="239" t="s">
        <v>228</v>
      </c>
      <c r="D355" s="239" t="s">
        <v>262</v>
      </c>
      <c r="E355" s="239" t="s">
        <v>685</v>
      </c>
      <c r="F355" s="241"/>
      <c r="G355" s="354">
        <f>G356</f>
        <v>0</v>
      </c>
      <c r="H355" s="381"/>
      <c r="I355" s="242"/>
    </row>
    <row r="356" spans="1:9" ht="26.25" customHeight="1" hidden="1">
      <c r="A356" s="244" t="s">
        <v>435</v>
      </c>
      <c r="B356" s="239"/>
      <c r="C356" s="239" t="s">
        <v>228</v>
      </c>
      <c r="D356" s="239" t="s">
        <v>262</v>
      </c>
      <c r="E356" s="239" t="s">
        <v>685</v>
      </c>
      <c r="F356" s="241" t="s">
        <v>261</v>
      </c>
      <c r="G356" s="354"/>
      <c r="H356" s="381"/>
      <c r="I356" s="242"/>
    </row>
    <row r="357" spans="1:9" ht="26.25" customHeight="1" hidden="1">
      <c r="A357" s="244" t="s">
        <v>435</v>
      </c>
      <c r="B357" s="239"/>
      <c r="C357" s="239" t="s">
        <v>228</v>
      </c>
      <c r="D357" s="239" t="s">
        <v>262</v>
      </c>
      <c r="E357" s="239" t="s">
        <v>686</v>
      </c>
      <c r="F357" s="241" t="s">
        <v>261</v>
      </c>
      <c r="G357" s="354"/>
      <c r="H357" s="381"/>
      <c r="I357" s="242"/>
    </row>
    <row r="358" spans="1:9" ht="26.25" customHeight="1" hidden="1">
      <c r="A358" s="265" t="s">
        <v>687</v>
      </c>
      <c r="B358" s="239"/>
      <c r="C358" s="239" t="s">
        <v>228</v>
      </c>
      <c r="D358" s="239" t="s">
        <v>262</v>
      </c>
      <c r="E358" s="239" t="s">
        <v>688</v>
      </c>
      <c r="F358" s="241"/>
      <c r="G358" s="354">
        <f>G359</f>
        <v>0</v>
      </c>
      <c r="H358" s="381"/>
      <c r="I358" s="242"/>
    </row>
    <row r="359" spans="1:9" s="234" customFormat="1" ht="18" customHeight="1" hidden="1">
      <c r="A359" s="244" t="s">
        <v>435</v>
      </c>
      <c r="B359" s="228" t="s">
        <v>133</v>
      </c>
      <c r="C359" s="239" t="s">
        <v>228</v>
      </c>
      <c r="D359" s="239" t="s">
        <v>262</v>
      </c>
      <c r="E359" s="239" t="s">
        <v>688</v>
      </c>
      <c r="F359" s="241" t="s">
        <v>261</v>
      </c>
      <c r="G359" s="354"/>
      <c r="H359" s="380"/>
      <c r="I359" s="230">
        <f t="shared" si="5"/>
        <v>0</v>
      </c>
    </row>
    <row r="360" spans="1:9" s="234" customFormat="1" ht="31.5" customHeight="1" hidden="1">
      <c r="A360" s="265" t="s">
        <v>689</v>
      </c>
      <c r="B360" s="228" t="s">
        <v>133</v>
      </c>
      <c r="C360" s="239" t="s">
        <v>228</v>
      </c>
      <c r="D360" s="239" t="s">
        <v>262</v>
      </c>
      <c r="E360" s="239" t="s">
        <v>690</v>
      </c>
      <c r="F360" s="241"/>
      <c r="G360" s="354">
        <f>G361</f>
        <v>0</v>
      </c>
      <c r="H360" s="380"/>
      <c r="I360" s="230">
        <f t="shared" si="5"/>
        <v>0</v>
      </c>
    </row>
    <row r="361" spans="1:9" ht="42.75" customHeight="1" hidden="1">
      <c r="A361" s="244" t="s">
        <v>435</v>
      </c>
      <c r="B361" s="239" t="s">
        <v>133</v>
      </c>
      <c r="C361" s="239" t="s">
        <v>228</v>
      </c>
      <c r="D361" s="239" t="s">
        <v>262</v>
      </c>
      <c r="E361" s="239" t="s">
        <v>690</v>
      </c>
      <c r="F361" s="241" t="s">
        <v>261</v>
      </c>
      <c r="G361" s="354"/>
      <c r="H361" s="381"/>
      <c r="I361" s="242">
        <f t="shared" si="5"/>
        <v>0</v>
      </c>
    </row>
    <row r="362" spans="1:9" ht="28.5" customHeight="1" hidden="1">
      <c r="A362" s="265" t="s">
        <v>691</v>
      </c>
      <c r="B362" s="239" t="s">
        <v>133</v>
      </c>
      <c r="C362" s="239" t="s">
        <v>228</v>
      </c>
      <c r="D362" s="239" t="s">
        <v>262</v>
      </c>
      <c r="E362" s="239" t="s">
        <v>692</v>
      </c>
      <c r="F362" s="241"/>
      <c r="G362" s="354">
        <f>G363</f>
        <v>0</v>
      </c>
      <c r="H362" s="381"/>
      <c r="I362" s="242">
        <f t="shared" si="5"/>
        <v>0</v>
      </c>
    </row>
    <row r="363" spans="1:9" ht="83.25" customHeight="1" hidden="1">
      <c r="A363" s="244" t="s">
        <v>435</v>
      </c>
      <c r="B363" s="239" t="s">
        <v>133</v>
      </c>
      <c r="C363" s="239" t="s">
        <v>228</v>
      </c>
      <c r="D363" s="239" t="s">
        <v>262</v>
      </c>
      <c r="E363" s="239" t="s">
        <v>692</v>
      </c>
      <c r="F363" s="241" t="s">
        <v>261</v>
      </c>
      <c r="G363" s="354"/>
      <c r="H363" s="381"/>
      <c r="I363" s="242">
        <f t="shared" si="5"/>
        <v>0</v>
      </c>
    </row>
    <row r="364" spans="1:9" ht="43.5" customHeight="1">
      <c r="A364" s="265" t="s">
        <v>693</v>
      </c>
      <c r="B364" s="239" t="s">
        <v>133</v>
      </c>
      <c r="C364" s="239" t="s">
        <v>228</v>
      </c>
      <c r="D364" s="239" t="s">
        <v>262</v>
      </c>
      <c r="E364" s="239" t="s">
        <v>694</v>
      </c>
      <c r="F364" s="241"/>
      <c r="G364" s="354">
        <f>G365</f>
        <v>500000</v>
      </c>
      <c r="H364" s="381"/>
      <c r="I364" s="242">
        <f t="shared" si="5"/>
        <v>500000</v>
      </c>
    </row>
    <row r="365" spans="1:9" ht="26.25">
      <c r="A365" s="244" t="s">
        <v>435</v>
      </c>
      <c r="B365" s="239" t="s">
        <v>133</v>
      </c>
      <c r="C365" s="239" t="s">
        <v>228</v>
      </c>
      <c r="D365" s="239" t="s">
        <v>262</v>
      </c>
      <c r="E365" s="239" t="s">
        <v>694</v>
      </c>
      <c r="F365" s="241" t="s">
        <v>261</v>
      </c>
      <c r="G365" s="354">
        <v>500000</v>
      </c>
      <c r="H365" s="381"/>
      <c r="I365" s="242">
        <f t="shared" si="5"/>
        <v>500000</v>
      </c>
    </row>
    <row r="366" spans="1:9" ht="15">
      <c r="A366" s="305" t="s">
        <v>340</v>
      </c>
      <c r="B366" s="239" t="s">
        <v>133</v>
      </c>
      <c r="C366" s="239" t="s">
        <v>228</v>
      </c>
      <c r="D366" s="239" t="s">
        <v>262</v>
      </c>
      <c r="E366" s="239" t="s">
        <v>695</v>
      </c>
      <c r="F366" s="241"/>
      <c r="G366" s="354">
        <f>G367</f>
        <v>1898506</v>
      </c>
      <c r="H366" s="381"/>
      <c r="I366" s="242">
        <f aca="true" t="shared" si="8" ref="I366:I371">G366+H366</f>
        <v>1898506</v>
      </c>
    </row>
    <row r="367" spans="1:9" ht="39">
      <c r="A367" s="244" t="s">
        <v>311</v>
      </c>
      <c r="B367" s="239" t="s">
        <v>133</v>
      </c>
      <c r="C367" s="239" t="s">
        <v>228</v>
      </c>
      <c r="D367" s="239" t="s">
        <v>262</v>
      </c>
      <c r="E367" s="239" t="s">
        <v>695</v>
      </c>
      <c r="F367" s="241" t="s">
        <v>75</v>
      </c>
      <c r="G367" s="354">
        <v>1898506</v>
      </c>
      <c r="H367" s="381"/>
      <c r="I367" s="242">
        <f t="shared" si="8"/>
        <v>1898506</v>
      </c>
    </row>
    <row r="368" spans="1:9" ht="32.25" customHeight="1">
      <c r="A368" s="247" t="s">
        <v>334</v>
      </c>
      <c r="B368" s="239" t="s">
        <v>133</v>
      </c>
      <c r="C368" s="239" t="s">
        <v>228</v>
      </c>
      <c r="D368" s="239" t="s">
        <v>262</v>
      </c>
      <c r="E368" s="239" t="s">
        <v>696</v>
      </c>
      <c r="F368" s="241"/>
      <c r="G368" s="354">
        <f>G369+G370</f>
        <v>16479100</v>
      </c>
      <c r="H368" s="393">
        <f>H369+H370</f>
        <v>6793878</v>
      </c>
      <c r="I368" s="242">
        <f t="shared" si="8"/>
        <v>23272978</v>
      </c>
    </row>
    <row r="369" spans="1:9" ht="26.25">
      <c r="A369" s="244" t="s">
        <v>435</v>
      </c>
      <c r="B369" s="239" t="s">
        <v>133</v>
      </c>
      <c r="C369" s="239" t="s">
        <v>228</v>
      </c>
      <c r="D369" s="239" t="s">
        <v>262</v>
      </c>
      <c r="E369" s="239" t="s">
        <v>696</v>
      </c>
      <c r="F369" s="241" t="s">
        <v>261</v>
      </c>
      <c r="G369" s="354">
        <f>64300+10243900+298200+244100+3997600</f>
        <v>14848100</v>
      </c>
      <c r="H369" s="393">
        <f>6453878+340000</f>
        <v>6793878</v>
      </c>
      <c r="I369" s="242">
        <f t="shared" si="8"/>
        <v>21641978</v>
      </c>
    </row>
    <row r="370" spans="1:9" ht="15">
      <c r="A370" s="247" t="s">
        <v>76</v>
      </c>
      <c r="B370" s="239" t="s">
        <v>133</v>
      </c>
      <c r="C370" s="239" t="s">
        <v>228</v>
      </c>
      <c r="D370" s="239" t="s">
        <v>262</v>
      </c>
      <c r="E370" s="239" t="s">
        <v>696</v>
      </c>
      <c r="F370" s="241" t="s">
        <v>73</v>
      </c>
      <c r="G370" s="354">
        <v>1631000</v>
      </c>
      <c r="H370" s="381"/>
      <c r="I370" s="242">
        <f t="shared" si="8"/>
        <v>1631000</v>
      </c>
    </row>
    <row r="371" spans="1:9" ht="15">
      <c r="A371" s="244" t="s">
        <v>697</v>
      </c>
      <c r="B371" s="239" t="s">
        <v>133</v>
      </c>
      <c r="C371" s="239" t="s">
        <v>228</v>
      </c>
      <c r="D371" s="239" t="s">
        <v>262</v>
      </c>
      <c r="E371" s="239" t="s">
        <v>698</v>
      </c>
      <c r="F371" s="241"/>
      <c r="G371" s="354">
        <f>G372</f>
        <v>200000</v>
      </c>
      <c r="H371" s="381"/>
      <c r="I371" s="242">
        <f t="shared" si="8"/>
        <v>200000</v>
      </c>
    </row>
    <row r="372" spans="1:9" ht="26.25">
      <c r="A372" s="244" t="s">
        <v>435</v>
      </c>
      <c r="B372" s="239" t="s">
        <v>133</v>
      </c>
      <c r="C372" s="239" t="s">
        <v>228</v>
      </c>
      <c r="D372" s="239" t="s">
        <v>262</v>
      </c>
      <c r="E372" s="239" t="s">
        <v>698</v>
      </c>
      <c r="F372" s="241" t="s">
        <v>261</v>
      </c>
      <c r="G372" s="354">
        <v>200000</v>
      </c>
      <c r="H372" s="381"/>
      <c r="I372" s="242">
        <f aca="true" t="shared" si="9" ref="I372:I432">G372+H372</f>
        <v>200000</v>
      </c>
    </row>
    <row r="373" spans="1:9" ht="33.75" customHeight="1">
      <c r="A373" s="260" t="s">
        <v>699</v>
      </c>
      <c r="B373" s="239" t="s">
        <v>133</v>
      </c>
      <c r="C373" s="228" t="s">
        <v>228</v>
      </c>
      <c r="D373" s="228" t="s">
        <v>262</v>
      </c>
      <c r="E373" s="228" t="s">
        <v>700</v>
      </c>
      <c r="F373" s="229"/>
      <c r="G373" s="353">
        <f>G374+G376</f>
        <v>100000</v>
      </c>
      <c r="H373" s="381"/>
      <c r="I373" s="242">
        <f>G373+H373</f>
        <v>100000</v>
      </c>
    </row>
    <row r="374" spans="1:9" ht="24" customHeight="1" hidden="1">
      <c r="A374" s="265" t="s">
        <v>701</v>
      </c>
      <c r="B374" s="239" t="s">
        <v>133</v>
      </c>
      <c r="C374" s="239" t="s">
        <v>228</v>
      </c>
      <c r="D374" s="239" t="s">
        <v>262</v>
      </c>
      <c r="E374" s="239" t="s">
        <v>702</v>
      </c>
      <c r="F374" s="241"/>
      <c r="G374" s="354">
        <f>G375</f>
        <v>0</v>
      </c>
      <c r="H374" s="381"/>
      <c r="I374" s="242">
        <f>G374+H374</f>
        <v>0</v>
      </c>
    </row>
    <row r="375" spans="1:9" ht="39" hidden="1">
      <c r="A375" s="244" t="s">
        <v>311</v>
      </c>
      <c r="B375" s="239" t="s">
        <v>133</v>
      </c>
      <c r="C375" s="239" t="s">
        <v>228</v>
      </c>
      <c r="D375" s="239" t="s">
        <v>262</v>
      </c>
      <c r="E375" s="239" t="s">
        <v>702</v>
      </c>
      <c r="F375" s="241" t="s">
        <v>75</v>
      </c>
      <c r="G375" s="354"/>
      <c r="H375" s="381"/>
      <c r="I375" s="242">
        <f>G375+H375</f>
        <v>0</v>
      </c>
    </row>
    <row r="376" spans="1:9" ht="26.25">
      <c r="A376" s="265" t="s">
        <v>703</v>
      </c>
      <c r="B376" s="239" t="s">
        <v>133</v>
      </c>
      <c r="C376" s="239" t="s">
        <v>228</v>
      </c>
      <c r="D376" s="239" t="s">
        <v>262</v>
      </c>
      <c r="E376" s="239" t="s">
        <v>704</v>
      </c>
      <c r="F376" s="241"/>
      <c r="G376" s="354">
        <f>G377</f>
        <v>100000</v>
      </c>
      <c r="H376" s="381"/>
      <c r="I376" s="242">
        <f t="shared" si="9"/>
        <v>100000</v>
      </c>
    </row>
    <row r="377" spans="1:9" ht="45" customHeight="1">
      <c r="A377" s="244" t="s">
        <v>311</v>
      </c>
      <c r="B377" s="239" t="s">
        <v>133</v>
      </c>
      <c r="C377" s="239" t="s">
        <v>228</v>
      </c>
      <c r="D377" s="239" t="s">
        <v>262</v>
      </c>
      <c r="E377" s="239" t="s">
        <v>704</v>
      </c>
      <c r="F377" s="241" t="s">
        <v>75</v>
      </c>
      <c r="G377" s="354">
        <v>100000</v>
      </c>
      <c r="H377" s="381"/>
      <c r="I377" s="242">
        <f>G377+H377</f>
        <v>100000</v>
      </c>
    </row>
    <row r="378" spans="1:9" s="402" customFormat="1" ht="60" customHeight="1" hidden="1">
      <c r="A378" s="394" t="s">
        <v>705</v>
      </c>
      <c r="B378" s="395" t="s">
        <v>133</v>
      </c>
      <c r="C378" s="396" t="s">
        <v>228</v>
      </c>
      <c r="D378" s="396" t="s">
        <v>262</v>
      </c>
      <c r="E378" s="397" t="s">
        <v>706</v>
      </c>
      <c r="F378" s="398"/>
      <c r="G378" s="399">
        <f>G379</f>
        <v>0</v>
      </c>
      <c r="H378" s="400"/>
      <c r="I378" s="401">
        <f>G378+H378</f>
        <v>0</v>
      </c>
    </row>
    <row r="379" spans="1:9" s="402" customFormat="1" ht="73.5" customHeight="1" hidden="1">
      <c r="A379" s="403" t="s">
        <v>707</v>
      </c>
      <c r="B379" s="395" t="s">
        <v>133</v>
      </c>
      <c r="C379" s="404" t="s">
        <v>228</v>
      </c>
      <c r="D379" s="404" t="s">
        <v>262</v>
      </c>
      <c r="E379" s="405" t="s">
        <v>708</v>
      </c>
      <c r="F379" s="406"/>
      <c r="G379" s="407">
        <f>G380</f>
        <v>0</v>
      </c>
      <c r="H379" s="400"/>
      <c r="I379" s="401">
        <f t="shared" si="9"/>
        <v>0</v>
      </c>
    </row>
    <row r="380" spans="1:9" s="402" customFormat="1" ht="51" customHeight="1" hidden="1">
      <c r="A380" s="408" t="s">
        <v>709</v>
      </c>
      <c r="B380" s="395" t="s">
        <v>133</v>
      </c>
      <c r="C380" s="396" t="s">
        <v>228</v>
      </c>
      <c r="D380" s="396" t="s">
        <v>262</v>
      </c>
      <c r="E380" s="397" t="s">
        <v>710</v>
      </c>
      <c r="F380" s="398"/>
      <c r="G380" s="399">
        <f>G381</f>
        <v>0</v>
      </c>
      <c r="H380" s="400"/>
      <c r="I380" s="401">
        <f t="shared" si="9"/>
        <v>0</v>
      </c>
    </row>
    <row r="381" spans="1:9" s="402" customFormat="1" ht="25.5" hidden="1">
      <c r="A381" s="409" t="s">
        <v>334</v>
      </c>
      <c r="B381" s="395" t="s">
        <v>133</v>
      </c>
      <c r="C381" s="395" t="s">
        <v>228</v>
      </c>
      <c r="D381" s="395" t="s">
        <v>262</v>
      </c>
      <c r="E381" s="410" t="s">
        <v>711</v>
      </c>
      <c r="F381" s="411"/>
      <c r="G381" s="412">
        <f>G382+G383+G384</f>
        <v>0</v>
      </c>
      <c r="H381" s="400">
        <f>H382+H383</f>
        <v>0</v>
      </c>
      <c r="I381" s="401">
        <f t="shared" si="9"/>
        <v>0</v>
      </c>
    </row>
    <row r="382" spans="1:9" s="402" customFormat="1" ht="27" customHeight="1" hidden="1">
      <c r="A382" s="413" t="s">
        <v>311</v>
      </c>
      <c r="B382" s="395" t="s">
        <v>133</v>
      </c>
      <c r="C382" s="395" t="s">
        <v>228</v>
      </c>
      <c r="D382" s="395" t="s">
        <v>262</v>
      </c>
      <c r="E382" s="410" t="s">
        <v>711</v>
      </c>
      <c r="F382" s="411" t="s">
        <v>75</v>
      </c>
      <c r="G382" s="412">
        <f>610000-610000</f>
        <v>0</v>
      </c>
      <c r="H382" s="400"/>
      <c r="I382" s="401">
        <f t="shared" si="9"/>
        <v>0</v>
      </c>
    </row>
    <row r="383" spans="1:9" s="402" customFormat="1" ht="21.75" customHeight="1" hidden="1">
      <c r="A383" s="413" t="s">
        <v>435</v>
      </c>
      <c r="B383" s="395" t="s">
        <v>133</v>
      </c>
      <c r="C383" s="395" t="s">
        <v>228</v>
      </c>
      <c r="D383" s="395" t="s">
        <v>262</v>
      </c>
      <c r="E383" s="410" t="s">
        <v>711</v>
      </c>
      <c r="F383" s="411" t="s">
        <v>261</v>
      </c>
      <c r="G383" s="412"/>
      <c r="H383" s="400"/>
      <c r="I383" s="401">
        <f t="shared" si="9"/>
        <v>0</v>
      </c>
    </row>
    <row r="384" spans="1:9" s="402" customFormat="1" ht="18.75" customHeight="1" hidden="1">
      <c r="A384" s="409" t="s">
        <v>76</v>
      </c>
      <c r="B384" s="395" t="s">
        <v>133</v>
      </c>
      <c r="C384" s="395" t="s">
        <v>228</v>
      </c>
      <c r="D384" s="395" t="s">
        <v>262</v>
      </c>
      <c r="E384" s="410" t="s">
        <v>711</v>
      </c>
      <c r="F384" s="411" t="s">
        <v>73</v>
      </c>
      <c r="G384" s="412"/>
      <c r="H384" s="400"/>
      <c r="I384" s="401">
        <f t="shared" si="9"/>
        <v>0</v>
      </c>
    </row>
    <row r="385" spans="1:9" ht="58.5" customHeight="1">
      <c r="A385" s="281" t="s">
        <v>503</v>
      </c>
      <c r="B385" s="239" t="s">
        <v>133</v>
      </c>
      <c r="C385" s="228" t="s">
        <v>228</v>
      </c>
      <c r="D385" s="228" t="s">
        <v>262</v>
      </c>
      <c r="E385" s="287" t="s">
        <v>504</v>
      </c>
      <c r="F385" s="229"/>
      <c r="G385" s="353">
        <f>G386</f>
        <v>320000</v>
      </c>
      <c r="H385" s="381"/>
      <c r="I385" s="242">
        <f t="shared" si="9"/>
        <v>320000</v>
      </c>
    </row>
    <row r="386" spans="1:9" s="234" customFormat="1" ht="68.25" customHeight="1">
      <c r="A386" s="282" t="s">
        <v>505</v>
      </c>
      <c r="B386" s="239" t="s">
        <v>133</v>
      </c>
      <c r="C386" s="249" t="s">
        <v>228</v>
      </c>
      <c r="D386" s="249" t="s">
        <v>262</v>
      </c>
      <c r="E386" s="290" t="s">
        <v>506</v>
      </c>
      <c r="F386" s="257"/>
      <c r="G386" s="355">
        <f>G387+G390</f>
        <v>320000</v>
      </c>
      <c r="H386" s="380"/>
      <c r="I386" s="230">
        <f t="shared" si="9"/>
        <v>320000</v>
      </c>
    </row>
    <row r="387" spans="1:9" ht="45" customHeight="1" hidden="1">
      <c r="A387" s="306" t="s">
        <v>507</v>
      </c>
      <c r="B387" s="239" t="s">
        <v>133</v>
      </c>
      <c r="C387" s="228" t="s">
        <v>228</v>
      </c>
      <c r="D387" s="228" t="s">
        <v>262</v>
      </c>
      <c r="E387" s="287" t="s">
        <v>508</v>
      </c>
      <c r="F387" s="229"/>
      <c r="G387" s="353">
        <f>G388</f>
        <v>0</v>
      </c>
      <c r="H387" s="381"/>
      <c r="I387" s="242">
        <f t="shared" si="9"/>
        <v>0</v>
      </c>
    </row>
    <row r="388" spans="1:9" ht="34.5" customHeight="1" hidden="1">
      <c r="A388" s="247" t="s">
        <v>509</v>
      </c>
      <c r="B388" s="239" t="s">
        <v>133</v>
      </c>
      <c r="C388" s="239" t="s">
        <v>228</v>
      </c>
      <c r="D388" s="239" t="s">
        <v>262</v>
      </c>
      <c r="E388" s="275" t="s">
        <v>510</v>
      </c>
      <c r="F388" s="229"/>
      <c r="G388" s="354">
        <f>G389</f>
        <v>0</v>
      </c>
      <c r="H388" s="381"/>
      <c r="I388" s="242">
        <f t="shared" si="9"/>
        <v>0</v>
      </c>
    </row>
    <row r="389" spans="1:9" ht="27" customHeight="1" hidden="1">
      <c r="A389" s="244" t="s">
        <v>435</v>
      </c>
      <c r="B389" s="239" t="s">
        <v>133</v>
      </c>
      <c r="C389" s="239" t="s">
        <v>228</v>
      </c>
      <c r="D389" s="239" t="s">
        <v>262</v>
      </c>
      <c r="E389" s="275" t="s">
        <v>510</v>
      </c>
      <c r="F389" s="241" t="s">
        <v>261</v>
      </c>
      <c r="G389" s="354">
        <f>300-280-20</f>
        <v>0</v>
      </c>
      <c r="H389" s="381"/>
      <c r="I389" s="242">
        <f t="shared" si="9"/>
        <v>0</v>
      </c>
    </row>
    <row r="390" spans="1:9" ht="63.75" customHeight="1">
      <c r="A390" s="306" t="s">
        <v>712</v>
      </c>
      <c r="B390" s="239" t="s">
        <v>133</v>
      </c>
      <c r="C390" s="228" t="s">
        <v>228</v>
      </c>
      <c r="D390" s="228" t="s">
        <v>262</v>
      </c>
      <c r="E390" s="287" t="s">
        <v>713</v>
      </c>
      <c r="F390" s="229"/>
      <c r="G390" s="353">
        <f>G391</f>
        <v>320000</v>
      </c>
      <c r="H390" s="381"/>
      <c r="I390" s="242">
        <f t="shared" si="9"/>
        <v>320000</v>
      </c>
    </row>
    <row r="391" spans="1:9" s="234" customFormat="1" ht="39.75" customHeight="1">
      <c r="A391" s="247" t="s">
        <v>509</v>
      </c>
      <c r="B391" s="228" t="s">
        <v>133</v>
      </c>
      <c r="C391" s="239" t="s">
        <v>228</v>
      </c>
      <c r="D391" s="239" t="s">
        <v>262</v>
      </c>
      <c r="E391" s="275" t="s">
        <v>714</v>
      </c>
      <c r="F391" s="229"/>
      <c r="G391" s="354">
        <f>G392</f>
        <v>320000</v>
      </c>
      <c r="H391" s="380"/>
      <c r="I391" s="230">
        <f t="shared" si="9"/>
        <v>320000</v>
      </c>
    </row>
    <row r="392" spans="1:9" ht="34.5" customHeight="1">
      <c r="A392" s="244" t="s">
        <v>435</v>
      </c>
      <c r="B392" s="239" t="s">
        <v>133</v>
      </c>
      <c r="C392" s="239" t="s">
        <v>228</v>
      </c>
      <c r="D392" s="239" t="s">
        <v>262</v>
      </c>
      <c r="E392" s="275" t="s">
        <v>714</v>
      </c>
      <c r="F392" s="241" t="s">
        <v>261</v>
      </c>
      <c r="G392" s="354">
        <v>320000</v>
      </c>
      <c r="H392" s="381"/>
      <c r="I392" s="242">
        <f t="shared" si="9"/>
        <v>320000</v>
      </c>
    </row>
    <row r="393" spans="1:9" s="234" customFormat="1" ht="42" customHeight="1">
      <c r="A393" s="281" t="s">
        <v>715</v>
      </c>
      <c r="B393" s="228" t="s">
        <v>133</v>
      </c>
      <c r="C393" s="228" t="s">
        <v>228</v>
      </c>
      <c r="D393" s="228" t="s">
        <v>262</v>
      </c>
      <c r="E393" s="228" t="s">
        <v>716</v>
      </c>
      <c r="F393" s="246"/>
      <c r="G393" s="353">
        <f>G394</f>
        <v>10000</v>
      </c>
      <c r="H393" s="380"/>
      <c r="I393" s="242">
        <f t="shared" si="9"/>
        <v>10000</v>
      </c>
    </row>
    <row r="394" spans="1:9" s="253" customFormat="1" ht="60" customHeight="1">
      <c r="A394" s="259" t="s">
        <v>717</v>
      </c>
      <c r="B394" s="249" t="s">
        <v>133</v>
      </c>
      <c r="C394" s="249" t="s">
        <v>228</v>
      </c>
      <c r="D394" s="249" t="s">
        <v>262</v>
      </c>
      <c r="E394" s="249" t="s">
        <v>718</v>
      </c>
      <c r="F394" s="251"/>
      <c r="G394" s="355">
        <f>G395</f>
        <v>10000</v>
      </c>
      <c r="H394" s="383"/>
      <c r="I394" s="252">
        <f t="shared" si="9"/>
        <v>10000</v>
      </c>
    </row>
    <row r="395" spans="1:9" s="234" customFormat="1" ht="25.5">
      <c r="A395" s="317" t="s">
        <v>719</v>
      </c>
      <c r="B395" s="228" t="s">
        <v>133</v>
      </c>
      <c r="C395" s="228" t="s">
        <v>228</v>
      </c>
      <c r="D395" s="228" t="s">
        <v>262</v>
      </c>
      <c r="E395" s="228" t="s">
        <v>720</v>
      </c>
      <c r="F395" s="246"/>
      <c r="G395" s="353">
        <f>G396</f>
        <v>10000</v>
      </c>
      <c r="H395" s="380"/>
      <c r="I395" s="230">
        <f t="shared" si="9"/>
        <v>10000</v>
      </c>
    </row>
    <row r="396" spans="1:9" ht="15">
      <c r="A396" s="318" t="s">
        <v>721</v>
      </c>
      <c r="B396" s="239" t="s">
        <v>133</v>
      </c>
      <c r="C396" s="239" t="s">
        <v>228</v>
      </c>
      <c r="D396" s="239" t="s">
        <v>262</v>
      </c>
      <c r="E396" s="239" t="s">
        <v>722</v>
      </c>
      <c r="F396" s="245"/>
      <c r="G396" s="354">
        <f>G397</f>
        <v>10000</v>
      </c>
      <c r="H396" s="381"/>
      <c r="I396" s="242">
        <f t="shared" si="9"/>
        <v>10000</v>
      </c>
    </row>
    <row r="397" spans="1:9" ht="33.75" customHeight="1">
      <c r="A397" s="319" t="s">
        <v>435</v>
      </c>
      <c r="B397" s="239" t="s">
        <v>133</v>
      </c>
      <c r="C397" s="239" t="s">
        <v>228</v>
      </c>
      <c r="D397" s="239" t="s">
        <v>262</v>
      </c>
      <c r="E397" s="239" t="s">
        <v>722</v>
      </c>
      <c r="F397" s="241" t="s">
        <v>261</v>
      </c>
      <c r="G397" s="354">
        <v>10000</v>
      </c>
      <c r="H397" s="381"/>
      <c r="I397" s="242">
        <f t="shared" si="9"/>
        <v>10000</v>
      </c>
    </row>
    <row r="398" spans="1:9" s="234" customFormat="1" ht="29.25" customHeight="1">
      <c r="A398" s="320" t="s">
        <v>723</v>
      </c>
      <c r="B398" s="228" t="s">
        <v>133</v>
      </c>
      <c r="C398" s="228" t="s">
        <v>228</v>
      </c>
      <c r="D398" s="228" t="s">
        <v>315</v>
      </c>
      <c r="E398" s="228"/>
      <c r="F398" s="229"/>
      <c r="G398" s="353">
        <f>G399</f>
        <v>11843800</v>
      </c>
      <c r="H398" s="380"/>
      <c r="I398" s="242">
        <f t="shared" si="9"/>
        <v>11843800</v>
      </c>
    </row>
    <row r="399" spans="1:9" ht="39" customHeight="1">
      <c r="A399" s="233" t="s">
        <v>337</v>
      </c>
      <c r="B399" s="228" t="s">
        <v>133</v>
      </c>
      <c r="C399" s="228" t="s">
        <v>228</v>
      </c>
      <c r="D399" s="228" t="s">
        <v>315</v>
      </c>
      <c r="E399" s="228" t="s">
        <v>665</v>
      </c>
      <c r="F399" s="241"/>
      <c r="G399" s="354">
        <f>G400</f>
        <v>11843800</v>
      </c>
      <c r="H399" s="381"/>
      <c r="I399" s="242">
        <f t="shared" si="9"/>
        <v>11843800</v>
      </c>
    </row>
    <row r="400" spans="1:9" s="253" customFormat="1" ht="51.75">
      <c r="A400" s="248" t="s">
        <v>341</v>
      </c>
      <c r="B400" s="249" t="s">
        <v>133</v>
      </c>
      <c r="C400" s="249" t="s">
        <v>228</v>
      </c>
      <c r="D400" s="249" t="s">
        <v>315</v>
      </c>
      <c r="E400" s="249" t="s">
        <v>724</v>
      </c>
      <c r="F400" s="257"/>
      <c r="G400" s="355">
        <f>G401</f>
        <v>11843800</v>
      </c>
      <c r="H400" s="383"/>
      <c r="I400" s="252">
        <f t="shared" si="9"/>
        <v>11843800</v>
      </c>
    </row>
    <row r="401" spans="1:9" ht="25.5">
      <c r="A401" s="260" t="s">
        <v>725</v>
      </c>
      <c r="B401" s="228" t="s">
        <v>133</v>
      </c>
      <c r="C401" s="228" t="s">
        <v>228</v>
      </c>
      <c r="D401" s="228" t="s">
        <v>262</v>
      </c>
      <c r="E401" s="228" t="s">
        <v>726</v>
      </c>
      <c r="F401" s="229"/>
      <c r="G401" s="353">
        <f>G402</f>
        <v>11843800</v>
      </c>
      <c r="H401" s="381"/>
      <c r="I401" s="242">
        <f t="shared" si="9"/>
        <v>11843800</v>
      </c>
    </row>
    <row r="402" spans="1:9" ht="25.5">
      <c r="A402" s="247" t="s">
        <v>334</v>
      </c>
      <c r="B402" s="239" t="s">
        <v>133</v>
      </c>
      <c r="C402" s="239" t="s">
        <v>228</v>
      </c>
      <c r="D402" s="239" t="s">
        <v>315</v>
      </c>
      <c r="E402" s="239" t="s">
        <v>727</v>
      </c>
      <c r="F402" s="241"/>
      <c r="G402" s="354">
        <f>G403+G404+G405</f>
        <v>11843800</v>
      </c>
      <c r="H402" s="381"/>
      <c r="I402" s="242">
        <f t="shared" si="9"/>
        <v>11843800</v>
      </c>
    </row>
    <row r="403" spans="1:9" ht="57.75" customHeight="1">
      <c r="A403" s="244" t="s">
        <v>311</v>
      </c>
      <c r="B403" s="239" t="s">
        <v>133</v>
      </c>
      <c r="C403" s="239" t="s">
        <v>228</v>
      </c>
      <c r="D403" s="239" t="s">
        <v>315</v>
      </c>
      <c r="E403" s="239" t="s">
        <v>727</v>
      </c>
      <c r="F403" s="241" t="s">
        <v>75</v>
      </c>
      <c r="G403" s="354">
        <f>8587800+2593500</f>
        <v>11181300</v>
      </c>
      <c r="H403" s="381"/>
      <c r="I403" s="242">
        <f t="shared" si="9"/>
        <v>11181300</v>
      </c>
    </row>
    <row r="404" spans="1:9" ht="26.25" customHeight="1">
      <c r="A404" s="244" t="s">
        <v>435</v>
      </c>
      <c r="B404" s="239" t="s">
        <v>133</v>
      </c>
      <c r="C404" s="239" t="s">
        <v>228</v>
      </c>
      <c r="D404" s="239" t="s">
        <v>315</v>
      </c>
      <c r="E404" s="239" t="s">
        <v>727</v>
      </c>
      <c r="F404" s="241" t="s">
        <v>261</v>
      </c>
      <c r="G404" s="354">
        <f>72500+193700+45200+85200+84600+100000</f>
        <v>581200</v>
      </c>
      <c r="H404" s="381"/>
      <c r="I404" s="242">
        <f t="shared" si="9"/>
        <v>581200</v>
      </c>
    </row>
    <row r="405" spans="1:9" ht="29.25" customHeight="1">
      <c r="A405" s="247" t="s">
        <v>76</v>
      </c>
      <c r="B405" s="239" t="s">
        <v>133</v>
      </c>
      <c r="C405" s="239" t="s">
        <v>228</v>
      </c>
      <c r="D405" s="239" t="s">
        <v>315</v>
      </c>
      <c r="E405" s="239" t="s">
        <v>727</v>
      </c>
      <c r="F405" s="241" t="s">
        <v>73</v>
      </c>
      <c r="G405" s="354">
        <f>81300</f>
        <v>81300</v>
      </c>
      <c r="H405" s="381"/>
      <c r="I405" s="242">
        <f t="shared" si="9"/>
        <v>81300</v>
      </c>
    </row>
    <row r="406" spans="1:9" s="234" customFormat="1" ht="14.25">
      <c r="A406" s="233" t="s">
        <v>860</v>
      </c>
      <c r="B406" s="228" t="s">
        <v>133</v>
      </c>
      <c r="C406" s="228" t="s">
        <v>228</v>
      </c>
      <c r="D406" s="228" t="s">
        <v>228</v>
      </c>
      <c r="E406" s="228"/>
      <c r="F406" s="229"/>
      <c r="G406" s="353">
        <f>G407</f>
        <v>879200</v>
      </c>
      <c r="H406" s="380">
        <f>H407</f>
        <v>1239000</v>
      </c>
      <c r="I406" s="230">
        <f t="shared" si="9"/>
        <v>2118200</v>
      </c>
    </row>
    <row r="407" spans="1:9" s="234" customFormat="1" ht="53.25" customHeight="1">
      <c r="A407" s="260" t="s">
        <v>705</v>
      </c>
      <c r="B407" s="228" t="s">
        <v>133</v>
      </c>
      <c r="C407" s="228" t="s">
        <v>228</v>
      </c>
      <c r="D407" s="228" t="s">
        <v>228</v>
      </c>
      <c r="E407" s="287" t="s">
        <v>706</v>
      </c>
      <c r="F407" s="229"/>
      <c r="G407" s="353">
        <f>G408</f>
        <v>879200</v>
      </c>
      <c r="H407" s="380">
        <f>H408</f>
        <v>1239000</v>
      </c>
      <c r="I407" s="230">
        <f t="shared" si="9"/>
        <v>2118200</v>
      </c>
    </row>
    <row r="408" spans="1:9" ht="57" customHeight="1">
      <c r="A408" s="284" t="s">
        <v>740</v>
      </c>
      <c r="B408" s="239" t="s">
        <v>133</v>
      </c>
      <c r="C408" s="239" t="s">
        <v>228</v>
      </c>
      <c r="D408" s="239" t="s">
        <v>228</v>
      </c>
      <c r="E408" s="275" t="s">
        <v>741</v>
      </c>
      <c r="F408" s="293"/>
      <c r="G408" s="354">
        <f>G409+G417+G414</f>
        <v>879200</v>
      </c>
      <c r="H408" s="381">
        <f>H410+H418</f>
        <v>1239000</v>
      </c>
      <c r="I408" s="242">
        <f t="shared" si="9"/>
        <v>2118200</v>
      </c>
    </row>
    <row r="409" spans="1:9" ht="33" customHeight="1">
      <c r="A409" s="260" t="s">
        <v>742</v>
      </c>
      <c r="B409" s="239" t="s">
        <v>133</v>
      </c>
      <c r="C409" s="239" t="s">
        <v>228</v>
      </c>
      <c r="D409" s="239" t="s">
        <v>228</v>
      </c>
      <c r="E409" s="275" t="s">
        <v>743</v>
      </c>
      <c r="F409" s="293"/>
      <c r="G409" s="354">
        <f>G410+G412</f>
        <v>396500</v>
      </c>
      <c r="H409" s="381"/>
      <c r="I409" s="242">
        <f t="shared" si="9"/>
        <v>396500</v>
      </c>
    </row>
    <row r="410" spans="1:9" ht="0.75" customHeight="1" hidden="1">
      <c r="A410" s="238" t="s">
        <v>744</v>
      </c>
      <c r="B410" s="239" t="s">
        <v>133</v>
      </c>
      <c r="C410" s="239" t="s">
        <v>228</v>
      </c>
      <c r="D410" s="239" t="s">
        <v>228</v>
      </c>
      <c r="E410" s="275" t="s">
        <v>745</v>
      </c>
      <c r="F410" s="241"/>
      <c r="G410" s="354">
        <f>G411</f>
        <v>0</v>
      </c>
      <c r="H410" s="381"/>
      <c r="I410" s="242">
        <f t="shared" si="9"/>
        <v>0</v>
      </c>
    </row>
    <row r="411" spans="1:9" ht="24.75" hidden="1">
      <c r="A411" s="319" t="s">
        <v>435</v>
      </c>
      <c r="B411" s="239" t="s">
        <v>133</v>
      </c>
      <c r="C411" s="239" t="s">
        <v>228</v>
      </c>
      <c r="D411" s="239" t="s">
        <v>228</v>
      </c>
      <c r="E411" s="275" t="s">
        <v>745</v>
      </c>
      <c r="F411" s="293" t="s">
        <v>261</v>
      </c>
      <c r="G411" s="414"/>
      <c r="H411" s="381"/>
      <c r="I411" s="242">
        <f t="shared" si="9"/>
        <v>0</v>
      </c>
    </row>
    <row r="412" spans="1:9" ht="15">
      <c r="A412" s="387" t="s">
        <v>746</v>
      </c>
      <c r="B412" s="239" t="s">
        <v>133</v>
      </c>
      <c r="C412" s="239" t="s">
        <v>228</v>
      </c>
      <c r="D412" s="239" t="s">
        <v>228</v>
      </c>
      <c r="E412" s="275" t="s">
        <v>747</v>
      </c>
      <c r="F412" s="241"/>
      <c r="G412" s="414">
        <f>G413</f>
        <v>396500</v>
      </c>
      <c r="H412" s="381"/>
      <c r="I412" s="242">
        <f t="shared" si="9"/>
        <v>396500</v>
      </c>
    </row>
    <row r="413" spans="1:9" ht="24.75">
      <c r="A413" s="319" t="s">
        <v>435</v>
      </c>
      <c r="B413" s="239" t="s">
        <v>133</v>
      </c>
      <c r="C413" s="239" t="s">
        <v>228</v>
      </c>
      <c r="D413" s="239" t="s">
        <v>228</v>
      </c>
      <c r="E413" s="275" t="s">
        <v>747</v>
      </c>
      <c r="F413" s="293" t="s">
        <v>261</v>
      </c>
      <c r="G413" s="414">
        <v>396500</v>
      </c>
      <c r="H413" s="381"/>
      <c r="I413" s="242">
        <f t="shared" si="9"/>
        <v>396500</v>
      </c>
    </row>
    <row r="414" spans="1:9" ht="31.5" customHeight="1">
      <c r="A414" s="260" t="s">
        <v>748</v>
      </c>
      <c r="B414" s="239" t="s">
        <v>133</v>
      </c>
      <c r="C414" s="239" t="s">
        <v>228</v>
      </c>
      <c r="D414" s="239" t="s">
        <v>228</v>
      </c>
      <c r="E414" s="275" t="s">
        <v>749</v>
      </c>
      <c r="F414" s="293"/>
      <c r="G414" s="414">
        <f>G415</f>
        <v>30000</v>
      </c>
      <c r="H414" s="381"/>
      <c r="I414" s="242">
        <f t="shared" si="9"/>
        <v>30000</v>
      </c>
    </row>
    <row r="415" spans="1:9" ht="15" customHeight="1">
      <c r="A415" s="319" t="s">
        <v>750</v>
      </c>
      <c r="B415" s="239" t="s">
        <v>133</v>
      </c>
      <c r="C415" s="239" t="s">
        <v>228</v>
      </c>
      <c r="D415" s="239" t="s">
        <v>228</v>
      </c>
      <c r="E415" s="275" t="s">
        <v>751</v>
      </c>
      <c r="F415" s="293"/>
      <c r="G415" s="414">
        <f>G416</f>
        <v>30000</v>
      </c>
      <c r="H415" s="381"/>
      <c r="I415" s="242">
        <f t="shared" si="9"/>
        <v>30000</v>
      </c>
    </row>
    <row r="416" spans="1:9" ht="24.75">
      <c r="A416" s="319" t="s">
        <v>435</v>
      </c>
      <c r="B416" s="239" t="s">
        <v>133</v>
      </c>
      <c r="C416" s="239" t="s">
        <v>228</v>
      </c>
      <c r="D416" s="239" t="s">
        <v>228</v>
      </c>
      <c r="E416" s="275" t="s">
        <v>751</v>
      </c>
      <c r="F416" s="293" t="s">
        <v>261</v>
      </c>
      <c r="G416" s="414">
        <v>30000</v>
      </c>
      <c r="H416" s="381"/>
      <c r="I416" s="242">
        <f t="shared" si="9"/>
        <v>30000</v>
      </c>
    </row>
    <row r="417" spans="1:9" ht="39.75" customHeight="1">
      <c r="A417" s="260" t="s">
        <v>752</v>
      </c>
      <c r="B417" s="239" t="s">
        <v>133</v>
      </c>
      <c r="C417" s="228" t="s">
        <v>228</v>
      </c>
      <c r="D417" s="228" t="s">
        <v>228</v>
      </c>
      <c r="E417" s="287" t="s">
        <v>753</v>
      </c>
      <c r="F417" s="289"/>
      <c r="G417" s="353">
        <f>G418</f>
        <v>452700</v>
      </c>
      <c r="H417" s="381">
        <f>H418</f>
        <v>1239000</v>
      </c>
      <c r="I417" s="242">
        <f t="shared" si="9"/>
        <v>1691700</v>
      </c>
    </row>
    <row r="418" spans="1:9" ht="29.25" customHeight="1">
      <c r="A418" s="389" t="s">
        <v>334</v>
      </c>
      <c r="B418" s="239" t="s">
        <v>133</v>
      </c>
      <c r="C418" s="239" t="s">
        <v>228</v>
      </c>
      <c r="D418" s="239" t="s">
        <v>228</v>
      </c>
      <c r="E418" s="275" t="s">
        <v>754</v>
      </c>
      <c r="F418" s="293"/>
      <c r="G418" s="354">
        <f>G419+G420+G421</f>
        <v>452700</v>
      </c>
      <c r="H418" s="381">
        <f>H419+H420+H421</f>
        <v>1239000</v>
      </c>
      <c r="I418" s="242">
        <f t="shared" si="9"/>
        <v>1691700</v>
      </c>
    </row>
    <row r="419" spans="1:9" ht="27.75" customHeight="1">
      <c r="A419" s="238" t="s">
        <v>102</v>
      </c>
      <c r="B419" s="239" t="s">
        <v>133</v>
      </c>
      <c r="C419" s="239" t="s">
        <v>228</v>
      </c>
      <c r="D419" s="239" t="s">
        <v>228</v>
      </c>
      <c r="E419" s="275" t="s">
        <v>754</v>
      </c>
      <c r="F419" s="241" t="s">
        <v>75</v>
      </c>
      <c r="G419" s="354">
        <f>284900+86000</f>
        <v>370900</v>
      </c>
      <c r="H419" s="381"/>
      <c r="I419" s="242">
        <f t="shared" si="9"/>
        <v>370900</v>
      </c>
    </row>
    <row r="420" spans="1:9" ht="29.25" customHeight="1">
      <c r="A420" s="244" t="s">
        <v>435</v>
      </c>
      <c r="B420" s="239" t="s">
        <v>133</v>
      </c>
      <c r="C420" s="239" t="s">
        <v>228</v>
      </c>
      <c r="D420" s="239" t="s">
        <v>228</v>
      </c>
      <c r="E420" s="275" t="s">
        <v>754</v>
      </c>
      <c r="F420" s="293" t="s">
        <v>261</v>
      </c>
      <c r="G420" s="354">
        <f>78300+3400</f>
        <v>81700</v>
      </c>
      <c r="H420" s="381">
        <f>1239000</f>
        <v>1239000</v>
      </c>
      <c r="I420" s="242">
        <f t="shared" si="9"/>
        <v>1320700</v>
      </c>
    </row>
    <row r="421" spans="1:9" ht="15">
      <c r="A421" s="247" t="s">
        <v>76</v>
      </c>
      <c r="B421" s="239" t="s">
        <v>133</v>
      </c>
      <c r="C421" s="239" t="s">
        <v>228</v>
      </c>
      <c r="D421" s="239" t="s">
        <v>228</v>
      </c>
      <c r="E421" s="275" t="s">
        <v>754</v>
      </c>
      <c r="F421" s="293" t="s">
        <v>73</v>
      </c>
      <c r="G421" s="354">
        <v>100</v>
      </c>
      <c r="H421" s="381"/>
      <c r="I421" s="242">
        <f t="shared" si="9"/>
        <v>100</v>
      </c>
    </row>
    <row r="422" spans="1:9" s="234" customFormat="1" ht="14.25">
      <c r="A422" s="233" t="s">
        <v>105</v>
      </c>
      <c r="B422" s="228" t="s">
        <v>133</v>
      </c>
      <c r="C422" s="228" t="s">
        <v>228</v>
      </c>
      <c r="D422" s="228" t="s">
        <v>106</v>
      </c>
      <c r="E422" s="228"/>
      <c r="F422" s="229"/>
      <c r="G422" s="353">
        <f>G423</f>
        <v>6978992</v>
      </c>
      <c r="H422" s="380"/>
      <c r="I422" s="230">
        <f t="shared" si="9"/>
        <v>6978992</v>
      </c>
    </row>
    <row r="423" spans="1:9" s="234" customFormat="1" ht="36" customHeight="1">
      <c r="A423" s="233" t="s">
        <v>337</v>
      </c>
      <c r="B423" s="228" t="s">
        <v>133</v>
      </c>
      <c r="C423" s="228" t="s">
        <v>228</v>
      </c>
      <c r="D423" s="228" t="s">
        <v>106</v>
      </c>
      <c r="E423" s="228" t="s">
        <v>665</v>
      </c>
      <c r="F423" s="229"/>
      <c r="G423" s="353">
        <f>G424</f>
        <v>6978992</v>
      </c>
      <c r="H423" s="380"/>
      <c r="I423" s="230">
        <f t="shared" si="9"/>
        <v>6978992</v>
      </c>
    </row>
    <row r="424" spans="1:9" ht="58.5" customHeight="1">
      <c r="A424" s="322" t="s">
        <v>755</v>
      </c>
      <c r="B424" s="239" t="s">
        <v>133</v>
      </c>
      <c r="C424" s="249" t="s">
        <v>228</v>
      </c>
      <c r="D424" s="249" t="s">
        <v>106</v>
      </c>
      <c r="E424" s="249" t="s">
        <v>756</v>
      </c>
      <c r="F424" s="257"/>
      <c r="G424" s="355">
        <f>G425+G430</f>
        <v>6978992</v>
      </c>
      <c r="H424" s="381"/>
      <c r="I424" s="242">
        <f t="shared" si="9"/>
        <v>6978992</v>
      </c>
    </row>
    <row r="425" spans="1:9" ht="32.25" customHeight="1">
      <c r="A425" s="260" t="s">
        <v>757</v>
      </c>
      <c r="B425" s="239" t="s">
        <v>133</v>
      </c>
      <c r="C425" s="228" t="s">
        <v>228</v>
      </c>
      <c r="D425" s="228" t="s">
        <v>106</v>
      </c>
      <c r="E425" s="228" t="s">
        <v>758</v>
      </c>
      <c r="F425" s="229"/>
      <c r="G425" s="353">
        <f>G426</f>
        <v>6822800</v>
      </c>
      <c r="H425" s="381"/>
      <c r="I425" s="242">
        <f t="shared" si="9"/>
        <v>6822800</v>
      </c>
    </row>
    <row r="426" spans="1:9" ht="28.5" customHeight="1">
      <c r="A426" s="247" t="s">
        <v>334</v>
      </c>
      <c r="B426" s="239" t="s">
        <v>133</v>
      </c>
      <c r="C426" s="239" t="s">
        <v>228</v>
      </c>
      <c r="D426" s="239" t="s">
        <v>106</v>
      </c>
      <c r="E426" s="239" t="s">
        <v>759</v>
      </c>
      <c r="F426" s="241"/>
      <c r="G426" s="354">
        <f>G427+G428+G429</f>
        <v>6822800</v>
      </c>
      <c r="H426" s="381"/>
      <c r="I426" s="242">
        <f>G426+H426</f>
        <v>6822800</v>
      </c>
    </row>
    <row r="427" spans="1:9" ht="42.75" customHeight="1">
      <c r="A427" s="244" t="s">
        <v>311</v>
      </c>
      <c r="B427" s="239" t="s">
        <v>133</v>
      </c>
      <c r="C427" s="239" t="s">
        <v>228</v>
      </c>
      <c r="D427" s="239" t="s">
        <v>106</v>
      </c>
      <c r="E427" s="239" t="s">
        <v>759</v>
      </c>
      <c r="F427" s="241" t="s">
        <v>75</v>
      </c>
      <c r="G427" s="354">
        <f>4682300+1414100</f>
        <v>6096400</v>
      </c>
      <c r="H427" s="381"/>
      <c r="I427" s="242">
        <f>G427+H427</f>
        <v>6096400</v>
      </c>
    </row>
    <row r="428" spans="1:9" ht="26.25">
      <c r="A428" s="244" t="s">
        <v>435</v>
      </c>
      <c r="B428" s="239" t="s">
        <v>133</v>
      </c>
      <c r="C428" s="239" t="s">
        <v>228</v>
      </c>
      <c r="D428" s="239" t="s">
        <v>106</v>
      </c>
      <c r="E428" s="239" t="s">
        <v>759</v>
      </c>
      <c r="F428" s="241" t="s">
        <v>261</v>
      </c>
      <c r="G428" s="354">
        <f>102900+128200+117300+260900+100000</f>
        <v>709300</v>
      </c>
      <c r="H428" s="381"/>
      <c r="I428" s="242">
        <f>G428+H428</f>
        <v>709300</v>
      </c>
    </row>
    <row r="429" spans="1:9" ht="15.75" customHeight="1">
      <c r="A429" s="247" t="s">
        <v>76</v>
      </c>
      <c r="B429" s="239" t="s">
        <v>133</v>
      </c>
      <c r="C429" s="239" t="s">
        <v>228</v>
      </c>
      <c r="D429" s="239" t="s">
        <v>106</v>
      </c>
      <c r="E429" s="239" t="s">
        <v>759</v>
      </c>
      <c r="F429" s="241" t="s">
        <v>73</v>
      </c>
      <c r="G429" s="354">
        <v>17100</v>
      </c>
      <c r="H429" s="381"/>
      <c r="I429" s="242">
        <f>G429+H429</f>
        <v>17100</v>
      </c>
    </row>
    <row r="430" spans="1:9" ht="29.25" customHeight="1">
      <c r="A430" s="260" t="s">
        <v>760</v>
      </c>
      <c r="B430" s="239" t="s">
        <v>133</v>
      </c>
      <c r="C430" s="228" t="s">
        <v>228</v>
      </c>
      <c r="D430" s="228" t="s">
        <v>106</v>
      </c>
      <c r="E430" s="228" t="s">
        <v>761</v>
      </c>
      <c r="F430" s="229"/>
      <c r="G430" s="353">
        <f>G431+G433</f>
        <v>156192</v>
      </c>
      <c r="H430" s="381"/>
      <c r="I430" s="242">
        <f>G430+H430</f>
        <v>156192</v>
      </c>
    </row>
    <row r="431" spans="1:9" ht="34.5" customHeight="1">
      <c r="A431" s="323" t="s">
        <v>345</v>
      </c>
      <c r="B431" s="239" t="s">
        <v>133</v>
      </c>
      <c r="C431" s="239" t="s">
        <v>228</v>
      </c>
      <c r="D431" s="239" t="s">
        <v>106</v>
      </c>
      <c r="E431" s="239" t="s">
        <v>762</v>
      </c>
      <c r="F431" s="241"/>
      <c r="G431" s="354">
        <f>G432</f>
        <v>116192</v>
      </c>
      <c r="H431" s="381"/>
      <c r="I431" s="242">
        <f t="shared" si="9"/>
        <v>116192</v>
      </c>
    </row>
    <row r="432" spans="1:9" ht="45.75" customHeight="1">
      <c r="A432" s="244" t="s">
        <v>311</v>
      </c>
      <c r="B432" s="239" t="s">
        <v>133</v>
      </c>
      <c r="C432" s="239" t="s">
        <v>228</v>
      </c>
      <c r="D432" s="239" t="s">
        <v>106</v>
      </c>
      <c r="E432" s="239" t="s">
        <v>762</v>
      </c>
      <c r="F432" s="241" t="s">
        <v>75</v>
      </c>
      <c r="G432" s="354">
        <f>89241+26951</f>
        <v>116192</v>
      </c>
      <c r="H432" s="381"/>
      <c r="I432" s="242">
        <f t="shared" si="9"/>
        <v>116192</v>
      </c>
    </row>
    <row r="433" spans="1:9" ht="19.5" customHeight="1">
      <c r="A433" s="244" t="s">
        <v>697</v>
      </c>
      <c r="B433" s="239" t="s">
        <v>133</v>
      </c>
      <c r="C433" s="239" t="s">
        <v>228</v>
      </c>
      <c r="D433" s="239" t="s">
        <v>106</v>
      </c>
      <c r="E433" s="239" t="s">
        <v>763</v>
      </c>
      <c r="F433" s="241"/>
      <c r="G433" s="354">
        <f>G434</f>
        <v>40000</v>
      </c>
      <c r="H433" s="381"/>
      <c r="I433" s="242">
        <f>G433+H433</f>
        <v>40000</v>
      </c>
    </row>
    <row r="434" spans="1:9" ht="27" customHeight="1">
      <c r="A434" s="244" t="s">
        <v>435</v>
      </c>
      <c r="B434" s="239" t="s">
        <v>133</v>
      </c>
      <c r="C434" s="239" t="s">
        <v>228</v>
      </c>
      <c r="D434" s="239" t="s">
        <v>106</v>
      </c>
      <c r="E434" s="239" t="s">
        <v>763</v>
      </c>
      <c r="F434" s="241" t="s">
        <v>261</v>
      </c>
      <c r="G434" s="354">
        <v>40000</v>
      </c>
      <c r="H434" s="381"/>
      <c r="I434" s="242">
        <f>G434+H434</f>
        <v>40000</v>
      </c>
    </row>
    <row r="435" spans="1:9" s="234" customFormat="1" ht="14.25">
      <c r="A435" s="233" t="s">
        <v>111</v>
      </c>
      <c r="B435" s="228" t="s">
        <v>133</v>
      </c>
      <c r="C435" s="228">
        <v>10</v>
      </c>
      <c r="D435" s="228"/>
      <c r="E435" s="228"/>
      <c r="F435" s="229"/>
      <c r="G435" s="353">
        <f>G436+G448</f>
        <v>23687173</v>
      </c>
      <c r="H435" s="380"/>
      <c r="I435" s="230">
        <f aca="true" t="shared" si="10" ref="I435:I502">G435+H435</f>
        <v>23687173</v>
      </c>
    </row>
    <row r="436" spans="1:9" s="234" customFormat="1" ht="15.75" customHeight="1">
      <c r="A436" s="233" t="s">
        <v>114</v>
      </c>
      <c r="B436" s="228" t="s">
        <v>133</v>
      </c>
      <c r="C436" s="228">
        <v>10</v>
      </c>
      <c r="D436" s="228" t="s">
        <v>315</v>
      </c>
      <c r="E436" s="228"/>
      <c r="F436" s="229"/>
      <c r="G436" s="353">
        <f>G437</f>
        <v>14708999</v>
      </c>
      <c r="H436" s="380"/>
      <c r="I436" s="230">
        <f t="shared" si="10"/>
        <v>14708999</v>
      </c>
    </row>
    <row r="437" spans="1:9" s="234" customFormat="1" ht="27.75" customHeight="1">
      <c r="A437" s="233" t="s">
        <v>337</v>
      </c>
      <c r="B437" s="228" t="s">
        <v>133</v>
      </c>
      <c r="C437" s="228">
        <v>10</v>
      </c>
      <c r="D437" s="228" t="s">
        <v>315</v>
      </c>
      <c r="E437" s="228" t="s">
        <v>665</v>
      </c>
      <c r="F437" s="229"/>
      <c r="G437" s="353">
        <f>G438+G443</f>
        <v>14708999</v>
      </c>
      <c r="H437" s="380"/>
      <c r="I437" s="230">
        <f t="shared" si="10"/>
        <v>14708999</v>
      </c>
    </row>
    <row r="438" spans="1:9" ht="45" customHeight="1">
      <c r="A438" s="315" t="s">
        <v>338</v>
      </c>
      <c r="B438" s="239" t="s">
        <v>133</v>
      </c>
      <c r="C438" s="249">
        <v>10</v>
      </c>
      <c r="D438" s="249" t="s">
        <v>315</v>
      </c>
      <c r="E438" s="249" t="s">
        <v>666</v>
      </c>
      <c r="F438" s="257"/>
      <c r="G438" s="355">
        <f>G439</f>
        <v>14292999</v>
      </c>
      <c r="H438" s="381"/>
      <c r="I438" s="242">
        <f t="shared" si="10"/>
        <v>14292999</v>
      </c>
    </row>
    <row r="439" spans="1:9" s="234" customFormat="1" ht="28.5" customHeight="1">
      <c r="A439" s="260" t="s">
        <v>699</v>
      </c>
      <c r="B439" s="228" t="s">
        <v>133</v>
      </c>
      <c r="C439" s="228">
        <v>10</v>
      </c>
      <c r="D439" s="228" t="s">
        <v>315</v>
      </c>
      <c r="E439" s="228" t="s">
        <v>700</v>
      </c>
      <c r="F439" s="229"/>
      <c r="G439" s="353">
        <f>G440</f>
        <v>14292999</v>
      </c>
      <c r="H439" s="380"/>
      <c r="I439" s="230">
        <f t="shared" si="10"/>
        <v>14292999</v>
      </c>
    </row>
    <row r="440" spans="1:9" ht="53.25" customHeight="1">
      <c r="A440" s="255" t="s">
        <v>815</v>
      </c>
      <c r="B440" s="239" t="s">
        <v>133</v>
      </c>
      <c r="C440" s="239">
        <v>10</v>
      </c>
      <c r="D440" s="239" t="s">
        <v>315</v>
      </c>
      <c r="E440" s="239" t="s">
        <v>816</v>
      </c>
      <c r="F440" s="241"/>
      <c r="G440" s="354">
        <f>G441+G442</f>
        <v>14292999</v>
      </c>
      <c r="H440" s="381"/>
      <c r="I440" s="242">
        <f t="shared" si="10"/>
        <v>14292999</v>
      </c>
    </row>
    <row r="441" spans="1:9" ht="26.25" hidden="1">
      <c r="A441" s="244" t="s">
        <v>435</v>
      </c>
      <c r="B441" s="239" t="s">
        <v>133</v>
      </c>
      <c r="C441" s="239">
        <v>10</v>
      </c>
      <c r="D441" s="239" t="s">
        <v>315</v>
      </c>
      <c r="E441" s="239" t="s">
        <v>816</v>
      </c>
      <c r="F441" s="241" t="s">
        <v>261</v>
      </c>
      <c r="G441" s="354"/>
      <c r="H441" s="381"/>
      <c r="I441" s="242">
        <f>G441+H441</f>
        <v>0</v>
      </c>
    </row>
    <row r="442" spans="1:9" ht="19.5" customHeight="1">
      <c r="A442" s="329" t="s">
        <v>103</v>
      </c>
      <c r="B442" s="239" t="s">
        <v>133</v>
      </c>
      <c r="C442" s="239">
        <v>10</v>
      </c>
      <c r="D442" s="239" t="s">
        <v>315</v>
      </c>
      <c r="E442" s="239" t="s">
        <v>816</v>
      </c>
      <c r="F442" s="241" t="s">
        <v>104</v>
      </c>
      <c r="G442" s="354">
        <f>15708999-1000000-416000</f>
        <v>14292999</v>
      </c>
      <c r="H442" s="381"/>
      <c r="I442" s="242">
        <f t="shared" si="10"/>
        <v>14292999</v>
      </c>
    </row>
    <row r="443" spans="1:9" ht="57.75" customHeight="1">
      <c r="A443" s="248" t="s">
        <v>341</v>
      </c>
      <c r="B443" s="239" t="s">
        <v>133</v>
      </c>
      <c r="C443" s="249">
        <v>10</v>
      </c>
      <c r="D443" s="249" t="s">
        <v>315</v>
      </c>
      <c r="E443" s="249" t="s">
        <v>724</v>
      </c>
      <c r="F443" s="257"/>
      <c r="G443" s="355">
        <f>G444</f>
        <v>416000</v>
      </c>
      <c r="H443" s="381"/>
      <c r="I443" s="242">
        <f>G443+H443</f>
        <v>416000</v>
      </c>
    </row>
    <row r="444" spans="1:9" s="234" customFormat="1" ht="29.25" customHeight="1">
      <c r="A444" s="330" t="s">
        <v>817</v>
      </c>
      <c r="B444" s="228" t="s">
        <v>133</v>
      </c>
      <c r="C444" s="228">
        <v>10</v>
      </c>
      <c r="D444" s="228" t="s">
        <v>315</v>
      </c>
      <c r="E444" s="228" t="s">
        <v>818</v>
      </c>
      <c r="F444" s="229"/>
      <c r="G444" s="353">
        <f>G445</f>
        <v>416000</v>
      </c>
      <c r="H444" s="380"/>
      <c r="I444" s="230">
        <f>G444+H444</f>
        <v>416000</v>
      </c>
    </row>
    <row r="445" spans="1:9" ht="52.5" customHeight="1">
      <c r="A445" s="305" t="s">
        <v>353</v>
      </c>
      <c r="B445" s="239" t="s">
        <v>133</v>
      </c>
      <c r="C445" s="239">
        <v>10</v>
      </c>
      <c r="D445" s="239" t="s">
        <v>315</v>
      </c>
      <c r="E445" s="239" t="s">
        <v>819</v>
      </c>
      <c r="F445" s="241"/>
      <c r="G445" s="354">
        <f>G447</f>
        <v>416000</v>
      </c>
      <c r="H445" s="381"/>
      <c r="I445" s="242">
        <f>G445+H445</f>
        <v>416000</v>
      </c>
    </row>
    <row r="446" spans="1:9" ht="26.25" hidden="1">
      <c r="A446" s="244" t="s">
        <v>435</v>
      </c>
      <c r="B446" s="239" t="s">
        <v>133</v>
      </c>
      <c r="C446" s="239">
        <v>10</v>
      </c>
      <c r="D446" s="239" t="s">
        <v>315</v>
      </c>
      <c r="E446" s="239" t="s">
        <v>819</v>
      </c>
      <c r="F446" s="241" t="s">
        <v>261</v>
      </c>
      <c r="G446" s="354"/>
      <c r="H446" s="381"/>
      <c r="I446" s="242">
        <f>G446+H446</f>
        <v>0</v>
      </c>
    </row>
    <row r="447" spans="1:9" ht="19.5" customHeight="1">
      <c r="A447" s="329" t="s">
        <v>103</v>
      </c>
      <c r="B447" s="239" t="s">
        <v>133</v>
      </c>
      <c r="C447" s="239">
        <v>10</v>
      </c>
      <c r="D447" s="239" t="s">
        <v>315</v>
      </c>
      <c r="E447" s="239" t="s">
        <v>819</v>
      </c>
      <c r="F447" s="241" t="s">
        <v>104</v>
      </c>
      <c r="G447" s="361">
        <v>416000</v>
      </c>
      <c r="H447" s="381"/>
      <c r="I447" s="242">
        <f>G447+H447</f>
        <v>416000</v>
      </c>
    </row>
    <row r="448" spans="1:9" s="234" customFormat="1" ht="19.5" customHeight="1">
      <c r="A448" s="233" t="s">
        <v>118</v>
      </c>
      <c r="B448" s="228" t="s">
        <v>133</v>
      </c>
      <c r="C448" s="228">
        <v>10</v>
      </c>
      <c r="D448" s="228" t="s">
        <v>74</v>
      </c>
      <c r="E448" s="228"/>
      <c r="F448" s="229"/>
      <c r="G448" s="353">
        <f>G454+G449</f>
        <v>8978174</v>
      </c>
      <c r="H448" s="380"/>
      <c r="I448" s="230">
        <f t="shared" si="10"/>
        <v>8978174</v>
      </c>
    </row>
    <row r="449" spans="1:9" s="234" customFormat="1" ht="42" customHeight="1">
      <c r="A449" s="233" t="s">
        <v>329</v>
      </c>
      <c r="B449" s="228" t="s">
        <v>133</v>
      </c>
      <c r="C449" s="228">
        <v>10</v>
      </c>
      <c r="D449" s="228" t="s">
        <v>74</v>
      </c>
      <c r="E449" s="334" t="s">
        <v>429</v>
      </c>
      <c r="F449" s="229"/>
      <c r="G449" s="353">
        <f>G450</f>
        <v>6921934</v>
      </c>
      <c r="H449" s="380"/>
      <c r="I449" s="230">
        <f t="shared" si="10"/>
        <v>6921934</v>
      </c>
    </row>
    <row r="450" spans="1:9" s="234" customFormat="1" ht="58.5" customHeight="1">
      <c r="A450" s="328" t="s">
        <v>827</v>
      </c>
      <c r="B450" s="239" t="s">
        <v>133</v>
      </c>
      <c r="C450" s="239">
        <v>10</v>
      </c>
      <c r="D450" s="239" t="s">
        <v>74</v>
      </c>
      <c r="E450" s="239" t="s">
        <v>431</v>
      </c>
      <c r="F450" s="229"/>
      <c r="G450" s="354">
        <f>G452</f>
        <v>6921934</v>
      </c>
      <c r="H450" s="381"/>
      <c r="I450" s="242">
        <f t="shared" si="10"/>
        <v>6921934</v>
      </c>
    </row>
    <row r="451" spans="1:9" s="234" customFormat="1" ht="40.5" customHeight="1">
      <c r="A451" s="260" t="s">
        <v>828</v>
      </c>
      <c r="B451" s="228" t="s">
        <v>133</v>
      </c>
      <c r="C451" s="228">
        <v>10</v>
      </c>
      <c r="D451" s="228" t="s">
        <v>74</v>
      </c>
      <c r="E451" s="228" t="s">
        <v>829</v>
      </c>
      <c r="F451" s="229"/>
      <c r="G451" s="353">
        <f>G452</f>
        <v>6921934</v>
      </c>
      <c r="H451" s="380"/>
      <c r="I451" s="230">
        <f t="shared" si="10"/>
        <v>6921934</v>
      </c>
    </row>
    <row r="452" spans="1:9" ht="30.75" customHeight="1">
      <c r="A452" s="243" t="s">
        <v>360</v>
      </c>
      <c r="B452" s="239" t="s">
        <v>133</v>
      </c>
      <c r="C452" s="239">
        <v>10</v>
      </c>
      <c r="D452" s="239" t="s">
        <v>74</v>
      </c>
      <c r="E452" s="239" t="s">
        <v>830</v>
      </c>
      <c r="F452" s="241"/>
      <c r="G452" s="354">
        <f>G453</f>
        <v>6921934</v>
      </c>
      <c r="H452" s="415"/>
      <c r="I452" s="242">
        <f t="shared" si="10"/>
        <v>6921934</v>
      </c>
    </row>
    <row r="453" spans="1:9" ht="19.5" customHeight="1">
      <c r="A453" s="329" t="s">
        <v>103</v>
      </c>
      <c r="B453" s="239" t="s">
        <v>133</v>
      </c>
      <c r="C453" s="239">
        <v>10</v>
      </c>
      <c r="D453" s="239" t="s">
        <v>74</v>
      </c>
      <c r="E453" s="239" t="s">
        <v>830</v>
      </c>
      <c r="F453" s="241" t="s">
        <v>104</v>
      </c>
      <c r="G453" s="354">
        <f>2359250+4562684</f>
        <v>6921934</v>
      </c>
      <c r="H453" s="415"/>
      <c r="I453" s="242">
        <f t="shared" si="10"/>
        <v>6921934</v>
      </c>
    </row>
    <row r="454" spans="1:9" s="234" customFormat="1" ht="32.25" customHeight="1">
      <c r="A454" s="233" t="s">
        <v>358</v>
      </c>
      <c r="B454" s="228" t="s">
        <v>133</v>
      </c>
      <c r="C454" s="228">
        <v>10</v>
      </c>
      <c r="D454" s="228" t="s">
        <v>74</v>
      </c>
      <c r="E454" s="334" t="s">
        <v>665</v>
      </c>
      <c r="F454" s="229"/>
      <c r="G454" s="353">
        <f>G455</f>
        <v>2056240</v>
      </c>
      <c r="H454" s="390"/>
      <c r="I454" s="230">
        <f t="shared" si="10"/>
        <v>2056240</v>
      </c>
    </row>
    <row r="455" spans="1:9" ht="48.75" customHeight="1">
      <c r="A455" s="416" t="s">
        <v>338</v>
      </c>
      <c r="B455" s="239" t="s">
        <v>133</v>
      </c>
      <c r="C455" s="239">
        <v>10</v>
      </c>
      <c r="D455" s="239" t="s">
        <v>74</v>
      </c>
      <c r="E455" s="337" t="s">
        <v>666</v>
      </c>
      <c r="F455" s="241"/>
      <c r="G455" s="354">
        <f>G457</f>
        <v>2056240</v>
      </c>
      <c r="H455" s="415"/>
      <c r="I455" s="242">
        <f t="shared" si="10"/>
        <v>2056240</v>
      </c>
    </row>
    <row r="456" spans="1:9" s="234" customFormat="1" ht="44.25" customHeight="1">
      <c r="A456" s="260" t="s">
        <v>667</v>
      </c>
      <c r="B456" s="228" t="s">
        <v>133</v>
      </c>
      <c r="C456" s="228">
        <v>10</v>
      </c>
      <c r="D456" s="228" t="s">
        <v>74</v>
      </c>
      <c r="E456" s="334" t="s">
        <v>668</v>
      </c>
      <c r="F456" s="229"/>
      <c r="G456" s="353">
        <f>G457</f>
        <v>2056240</v>
      </c>
      <c r="H456" s="380"/>
      <c r="I456" s="230">
        <f t="shared" si="10"/>
        <v>2056240</v>
      </c>
    </row>
    <row r="457" spans="1:9" ht="15">
      <c r="A457" s="417" t="s">
        <v>359</v>
      </c>
      <c r="B457" s="239" t="s">
        <v>133</v>
      </c>
      <c r="C457" s="239">
        <v>10</v>
      </c>
      <c r="D457" s="239" t="s">
        <v>74</v>
      </c>
      <c r="E457" s="337" t="s">
        <v>831</v>
      </c>
      <c r="F457" s="241"/>
      <c r="G457" s="354">
        <f>G459+G458</f>
        <v>2056240</v>
      </c>
      <c r="H457" s="381"/>
      <c r="I457" s="242">
        <f t="shared" si="10"/>
        <v>2056240</v>
      </c>
    </row>
    <row r="458" spans="1:9" ht="28.5" customHeight="1">
      <c r="A458" s="319" t="s">
        <v>435</v>
      </c>
      <c r="B458" s="239" t="s">
        <v>133</v>
      </c>
      <c r="C458" s="239">
        <v>10</v>
      </c>
      <c r="D458" s="239" t="s">
        <v>74</v>
      </c>
      <c r="E458" s="337" t="s">
        <v>831</v>
      </c>
      <c r="F458" s="241" t="s">
        <v>261</v>
      </c>
      <c r="G458" s="354">
        <v>8192</v>
      </c>
      <c r="H458" s="381"/>
      <c r="I458" s="242">
        <f t="shared" si="10"/>
        <v>8192</v>
      </c>
    </row>
    <row r="459" spans="1:9" ht="16.5" customHeight="1">
      <c r="A459" s="329" t="s">
        <v>103</v>
      </c>
      <c r="B459" s="239" t="s">
        <v>133</v>
      </c>
      <c r="C459" s="239">
        <v>10</v>
      </c>
      <c r="D459" s="239" t="s">
        <v>74</v>
      </c>
      <c r="E459" s="337" t="s">
        <v>831</v>
      </c>
      <c r="F459" s="241" t="s">
        <v>104</v>
      </c>
      <c r="G459" s="354">
        <v>2048048</v>
      </c>
      <c r="H459" s="381"/>
      <c r="I459" s="242">
        <f t="shared" si="10"/>
        <v>2048048</v>
      </c>
    </row>
    <row r="460" spans="1:9" s="234" customFormat="1" ht="33.75" customHeight="1">
      <c r="A460" s="379" t="s">
        <v>134</v>
      </c>
      <c r="B460" s="228" t="s">
        <v>135</v>
      </c>
      <c r="C460" s="228"/>
      <c r="D460" s="228"/>
      <c r="E460" s="228"/>
      <c r="F460" s="229"/>
      <c r="G460" s="353">
        <f>G468+G480+G516+G461</f>
        <v>32936576</v>
      </c>
      <c r="H460" s="380">
        <f>H468+H480+H516+H461</f>
        <v>526734</v>
      </c>
      <c r="I460" s="230">
        <f t="shared" si="10"/>
        <v>33463310</v>
      </c>
    </row>
    <row r="461" spans="1:9" s="234" customFormat="1" ht="14.25" hidden="1">
      <c r="A461" s="233" t="s">
        <v>98</v>
      </c>
      <c r="B461" s="228" t="s">
        <v>135</v>
      </c>
      <c r="C461" s="228" t="s">
        <v>74</v>
      </c>
      <c r="D461" s="228"/>
      <c r="E461" s="228"/>
      <c r="F461" s="229"/>
      <c r="G461" s="353">
        <f>G462</f>
        <v>0</v>
      </c>
      <c r="H461" s="380">
        <f>H462</f>
        <v>0</v>
      </c>
      <c r="I461" s="230">
        <f t="shared" si="10"/>
        <v>0</v>
      </c>
    </row>
    <row r="462" spans="1:9" s="234" customFormat="1" ht="14.25" hidden="1">
      <c r="A462" s="233" t="s">
        <v>99</v>
      </c>
      <c r="B462" s="228" t="s">
        <v>135</v>
      </c>
      <c r="C462" s="228" t="s">
        <v>74</v>
      </c>
      <c r="D462" s="228" t="s">
        <v>100</v>
      </c>
      <c r="E462" s="228"/>
      <c r="F462" s="229"/>
      <c r="G462" s="353">
        <f>G463</f>
        <v>0</v>
      </c>
      <c r="H462" s="380"/>
      <c r="I462" s="230">
        <f t="shared" si="10"/>
        <v>0</v>
      </c>
    </row>
    <row r="463" spans="1:9" s="234" customFormat="1" ht="54" customHeight="1" hidden="1">
      <c r="A463" s="391" t="s">
        <v>861</v>
      </c>
      <c r="B463" s="228" t="s">
        <v>133</v>
      </c>
      <c r="C463" s="228" t="s">
        <v>74</v>
      </c>
      <c r="D463" s="228" t="s">
        <v>100</v>
      </c>
      <c r="E463" s="392" t="s">
        <v>597</v>
      </c>
      <c r="F463" s="229"/>
      <c r="G463" s="353">
        <f>G464</f>
        <v>0</v>
      </c>
      <c r="H463" s="380"/>
      <c r="I463" s="230">
        <f t="shared" si="10"/>
        <v>0</v>
      </c>
    </row>
    <row r="464" spans="1:9" s="234" customFormat="1" ht="75.75" customHeight="1" hidden="1">
      <c r="A464" s="284" t="s">
        <v>862</v>
      </c>
      <c r="B464" s="239" t="s">
        <v>133</v>
      </c>
      <c r="C464" s="239" t="s">
        <v>74</v>
      </c>
      <c r="D464" s="239" t="s">
        <v>100</v>
      </c>
      <c r="E464" s="302" t="s">
        <v>599</v>
      </c>
      <c r="F464" s="229"/>
      <c r="G464" s="354">
        <f>G466</f>
        <v>0</v>
      </c>
      <c r="H464" s="381"/>
      <c r="I464" s="242">
        <f t="shared" si="10"/>
        <v>0</v>
      </c>
    </row>
    <row r="465" spans="1:9" s="234" customFormat="1" ht="27" customHeight="1" hidden="1">
      <c r="A465" s="260" t="s">
        <v>600</v>
      </c>
      <c r="B465" s="239" t="s">
        <v>133</v>
      </c>
      <c r="C465" s="239" t="s">
        <v>74</v>
      </c>
      <c r="D465" s="239" t="s">
        <v>100</v>
      </c>
      <c r="E465" s="302" t="s">
        <v>601</v>
      </c>
      <c r="F465" s="229"/>
      <c r="G465" s="354"/>
      <c r="H465" s="381"/>
      <c r="I465" s="242">
        <f>I466</f>
        <v>0</v>
      </c>
    </row>
    <row r="466" spans="1:9" ht="15.75" hidden="1">
      <c r="A466" s="303" t="s">
        <v>312</v>
      </c>
      <c r="B466" s="239" t="s">
        <v>133</v>
      </c>
      <c r="C466" s="239" t="s">
        <v>74</v>
      </c>
      <c r="D466" s="239" t="s">
        <v>100</v>
      </c>
      <c r="E466" s="302" t="s">
        <v>602</v>
      </c>
      <c r="F466" s="241"/>
      <c r="G466" s="354">
        <f>G467</f>
        <v>0</v>
      </c>
      <c r="H466" s="381"/>
      <c r="I466" s="242">
        <f>G466+H466</f>
        <v>0</v>
      </c>
    </row>
    <row r="467" spans="1:9" ht="28.5" customHeight="1" hidden="1">
      <c r="A467" s="319" t="s">
        <v>435</v>
      </c>
      <c r="B467" s="239" t="s">
        <v>133</v>
      </c>
      <c r="C467" s="239" t="s">
        <v>74</v>
      </c>
      <c r="D467" s="239" t="s">
        <v>100</v>
      </c>
      <c r="E467" s="302" t="s">
        <v>602</v>
      </c>
      <c r="F467" s="241" t="s">
        <v>261</v>
      </c>
      <c r="G467" s="354"/>
      <c r="H467" s="381"/>
      <c r="I467" s="242">
        <f>G467+H467</f>
        <v>0</v>
      </c>
    </row>
    <row r="468" spans="1:9" s="234" customFormat="1" ht="15" customHeight="1">
      <c r="A468" s="233" t="s">
        <v>253</v>
      </c>
      <c r="B468" s="228" t="s">
        <v>135</v>
      </c>
      <c r="C468" s="228" t="s">
        <v>228</v>
      </c>
      <c r="D468" s="228"/>
      <c r="E468" s="228"/>
      <c r="F468" s="229"/>
      <c r="G468" s="353">
        <f aca="true" t="shared" si="11" ref="G468:H470">G469</f>
        <v>14989100</v>
      </c>
      <c r="H468" s="380">
        <f t="shared" si="11"/>
        <v>59800</v>
      </c>
      <c r="I468" s="230">
        <f t="shared" si="10"/>
        <v>15048900</v>
      </c>
    </row>
    <row r="469" spans="1:9" s="418" customFormat="1" ht="15.75">
      <c r="A469" s="320" t="s">
        <v>723</v>
      </c>
      <c r="B469" s="228" t="s">
        <v>135</v>
      </c>
      <c r="C469" s="228" t="s">
        <v>228</v>
      </c>
      <c r="D469" s="228" t="s">
        <v>315</v>
      </c>
      <c r="E469" s="228"/>
      <c r="F469" s="229"/>
      <c r="G469" s="353">
        <f t="shared" si="11"/>
        <v>14989100</v>
      </c>
      <c r="H469" s="380">
        <f t="shared" si="11"/>
        <v>59800</v>
      </c>
      <c r="I469" s="230">
        <f t="shared" si="10"/>
        <v>15048900</v>
      </c>
    </row>
    <row r="470" spans="1:9" s="234" customFormat="1" ht="42" customHeight="1">
      <c r="A470" s="233" t="s">
        <v>337</v>
      </c>
      <c r="B470" s="228" t="s">
        <v>135</v>
      </c>
      <c r="C470" s="228" t="s">
        <v>228</v>
      </c>
      <c r="D470" s="228" t="s">
        <v>315</v>
      </c>
      <c r="E470" s="228" t="s">
        <v>665</v>
      </c>
      <c r="F470" s="229"/>
      <c r="G470" s="353">
        <f t="shared" si="11"/>
        <v>14989100</v>
      </c>
      <c r="H470" s="380">
        <f t="shared" si="11"/>
        <v>59800</v>
      </c>
      <c r="I470" s="230">
        <f t="shared" si="10"/>
        <v>15048900</v>
      </c>
    </row>
    <row r="471" spans="1:9" ht="45" customHeight="1">
      <c r="A471" s="244" t="s">
        <v>341</v>
      </c>
      <c r="B471" s="239" t="s">
        <v>135</v>
      </c>
      <c r="C471" s="239" t="s">
        <v>228</v>
      </c>
      <c r="D471" s="239" t="s">
        <v>315</v>
      </c>
      <c r="E471" s="239" t="s">
        <v>724</v>
      </c>
      <c r="F471" s="241"/>
      <c r="G471" s="354">
        <f>G472</f>
        <v>14989100</v>
      </c>
      <c r="H471" s="381">
        <f>H472</f>
        <v>59800</v>
      </c>
      <c r="I471" s="242">
        <f t="shared" si="10"/>
        <v>15048900</v>
      </c>
    </row>
    <row r="472" spans="1:9" s="234" customFormat="1" ht="34.5" customHeight="1">
      <c r="A472" s="260" t="s">
        <v>728</v>
      </c>
      <c r="B472" s="228" t="s">
        <v>135</v>
      </c>
      <c r="C472" s="228" t="s">
        <v>228</v>
      </c>
      <c r="D472" s="228" t="s">
        <v>315</v>
      </c>
      <c r="E472" s="228" t="s">
        <v>729</v>
      </c>
      <c r="F472" s="229"/>
      <c r="G472" s="353">
        <f>G473</f>
        <v>14989100</v>
      </c>
      <c r="H472" s="380">
        <f>H473</f>
        <v>59800</v>
      </c>
      <c r="I472" s="230">
        <f t="shared" si="10"/>
        <v>15048900</v>
      </c>
    </row>
    <row r="473" spans="1:9" ht="29.25" customHeight="1">
      <c r="A473" s="247" t="s">
        <v>334</v>
      </c>
      <c r="B473" s="239" t="s">
        <v>135</v>
      </c>
      <c r="C473" s="239" t="s">
        <v>228</v>
      </c>
      <c r="D473" s="239" t="s">
        <v>315</v>
      </c>
      <c r="E473" s="239" t="s">
        <v>730</v>
      </c>
      <c r="F473" s="241"/>
      <c r="G473" s="354">
        <f>G474+G475+G476</f>
        <v>14989100</v>
      </c>
      <c r="H473" s="381">
        <f>H474+H475+H476</f>
        <v>59800</v>
      </c>
      <c r="I473" s="242">
        <f t="shared" si="10"/>
        <v>15048900</v>
      </c>
    </row>
    <row r="474" spans="1:9" ht="41.25" customHeight="1">
      <c r="A474" s="244" t="s">
        <v>311</v>
      </c>
      <c r="B474" s="239" t="s">
        <v>135</v>
      </c>
      <c r="C474" s="239" t="s">
        <v>228</v>
      </c>
      <c r="D474" s="239" t="s">
        <v>315</v>
      </c>
      <c r="E474" s="239" t="s">
        <v>730</v>
      </c>
      <c r="F474" s="241" t="s">
        <v>75</v>
      </c>
      <c r="G474" s="354">
        <f>11113100+3356200</f>
        <v>14469300</v>
      </c>
      <c r="H474" s="381"/>
      <c r="I474" s="242">
        <f t="shared" si="10"/>
        <v>14469300</v>
      </c>
    </row>
    <row r="475" spans="1:9" ht="27" customHeight="1">
      <c r="A475" s="244" t="s">
        <v>435</v>
      </c>
      <c r="B475" s="239" t="s">
        <v>135</v>
      </c>
      <c r="C475" s="239" t="s">
        <v>228</v>
      </c>
      <c r="D475" s="239" t="s">
        <v>315</v>
      </c>
      <c r="E475" s="239" t="s">
        <v>730</v>
      </c>
      <c r="F475" s="241" t="s">
        <v>261</v>
      </c>
      <c r="G475" s="354">
        <f>25000+380200+30000+25000</f>
        <v>460200</v>
      </c>
      <c r="H475" s="381">
        <v>59800</v>
      </c>
      <c r="I475" s="242">
        <f t="shared" si="10"/>
        <v>520000</v>
      </c>
    </row>
    <row r="476" spans="1:9" ht="15" customHeight="1">
      <c r="A476" s="247" t="s">
        <v>76</v>
      </c>
      <c r="B476" s="239" t="s">
        <v>135</v>
      </c>
      <c r="C476" s="239" t="s">
        <v>228</v>
      </c>
      <c r="D476" s="239" t="s">
        <v>315</v>
      </c>
      <c r="E476" s="239" t="s">
        <v>730</v>
      </c>
      <c r="F476" s="241" t="s">
        <v>73</v>
      </c>
      <c r="G476" s="354">
        <f>59600</f>
        <v>59600</v>
      </c>
      <c r="H476" s="381"/>
      <c r="I476" s="242">
        <f t="shared" si="10"/>
        <v>59600</v>
      </c>
    </row>
    <row r="477" spans="1:9" ht="15" customHeight="1" hidden="1">
      <c r="A477" s="247" t="s">
        <v>346</v>
      </c>
      <c r="B477" s="239" t="s">
        <v>135</v>
      </c>
      <c r="C477" s="239" t="s">
        <v>228</v>
      </c>
      <c r="D477" s="239" t="s">
        <v>262</v>
      </c>
      <c r="E477" s="239" t="s">
        <v>863</v>
      </c>
      <c r="F477" s="241"/>
      <c r="G477" s="354">
        <f>G479+G478</f>
        <v>0</v>
      </c>
      <c r="H477" s="381">
        <f>H479+H478</f>
        <v>0</v>
      </c>
      <c r="I477" s="242">
        <f t="shared" si="10"/>
        <v>0</v>
      </c>
    </row>
    <row r="478" spans="1:9" ht="39.75" customHeight="1" hidden="1">
      <c r="A478" s="244" t="s">
        <v>311</v>
      </c>
      <c r="B478" s="239" t="s">
        <v>135</v>
      </c>
      <c r="C478" s="239" t="s">
        <v>228</v>
      </c>
      <c r="D478" s="239" t="s">
        <v>262</v>
      </c>
      <c r="E478" s="239" t="s">
        <v>863</v>
      </c>
      <c r="F478" s="241" t="s">
        <v>75</v>
      </c>
      <c r="G478" s="354"/>
      <c r="H478" s="381"/>
      <c r="I478" s="242"/>
    </row>
    <row r="479" spans="1:9" ht="15" customHeight="1" hidden="1">
      <c r="A479" s="244" t="s">
        <v>310</v>
      </c>
      <c r="B479" s="239" t="s">
        <v>135</v>
      </c>
      <c r="C479" s="239" t="s">
        <v>228</v>
      </c>
      <c r="D479" s="239" t="s">
        <v>262</v>
      </c>
      <c r="E479" s="239" t="s">
        <v>863</v>
      </c>
      <c r="F479" s="241" t="s">
        <v>261</v>
      </c>
      <c r="G479" s="354"/>
      <c r="H479" s="381"/>
      <c r="I479" s="242">
        <f t="shared" si="10"/>
        <v>0</v>
      </c>
    </row>
    <row r="480" spans="1:9" s="234" customFormat="1" ht="15.75" customHeight="1">
      <c r="A480" s="233" t="s">
        <v>107</v>
      </c>
      <c r="B480" s="228" t="s">
        <v>135</v>
      </c>
      <c r="C480" s="228" t="s">
        <v>72</v>
      </c>
      <c r="D480" s="228"/>
      <c r="E480" s="228"/>
      <c r="F480" s="229"/>
      <c r="G480" s="353">
        <f>G481+G505</f>
        <v>16106676</v>
      </c>
      <c r="H480" s="380">
        <f>H481+H505</f>
        <v>466934</v>
      </c>
      <c r="I480" s="230">
        <f t="shared" si="10"/>
        <v>16573610</v>
      </c>
    </row>
    <row r="481" spans="1:9" s="234" customFormat="1" ht="14.25">
      <c r="A481" s="233" t="s">
        <v>109</v>
      </c>
      <c r="B481" s="228" t="s">
        <v>135</v>
      </c>
      <c r="C481" s="228" t="s">
        <v>72</v>
      </c>
      <c r="D481" s="228" t="s">
        <v>34</v>
      </c>
      <c r="E481" s="228"/>
      <c r="F481" s="229"/>
      <c r="G481" s="353">
        <f>G482</f>
        <v>14959300</v>
      </c>
      <c r="H481" s="380">
        <f>H482</f>
        <v>466934</v>
      </c>
      <c r="I481" s="230">
        <f t="shared" si="10"/>
        <v>15426234</v>
      </c>
    </row>
    <row r="482" spans="1:9" s="234" customFormat="1" ht="31.5" customHeight="1">
      <c r="A482" s="233" t="s">
        <v>342</v>
      </c>
      <c r="B482" s="228" t="s">
        <v>135</v>
      </c>
      <c r="C482" s="228" t="s">
        <v>72</v>
      </c>
      <c r="D482" s="228" t="s">
        <v>34</v>
      </c>
      <c r="E482" s="228" t="s">
        <v>765</v>
      </c>
      <c r="F482" s="229"/>
      <c r="G482" s="353">
        <f>G483+G497</f>
        <v>14959300</v>
      </c>
      <c r="H482" s="380">
        <f>H483+H497</f>
        <v>466934</v>
      </c>
      <c r="I482" s="230">
        <f t="shared" si="10"/>
        <v>15426234</v>
      </c>
    </row>
    <row r="483" spans="1:9" s="253" customFormat="1" ht="45.75" customHeight="1">
      <c r="A483" s="261" t="s">
        <v>343</v>
      </c>
      <c r="B483" s="249" t="s">
        <v>135</v>
      </c>
      <c r="C483" s="249" t="s">
        <v>108</v>
      </c>
      <c r="D483" s="249" t="s">
        <v>34</v>
      </c>
      <c r="E483" s="249" t="s">
        <v>766</v>
      </c>
      <c r="F483" s="257"/>
      <c r="G483" s="355">
        <f>G484</f>
        <v>11568900</v>
      </c>
      <c r="H483" s="383">
        <f>H484</f>
        <v>466934</v>
      </c>
      <c r="I483" s="252">
        <f t="shared" si="10"/>
        <v>12035834</v>
      </c>
    </row>
    <row r="484" spans="1:9" s="234" customFormat="1" ht="39.75" customHeight="1">
      <c r="A484" s="258" t="s">
        <v>767</v>
      </c>
      <c r="B484" s="228" t="s">
        <v>135</v>
      </c>
      <c r="C484" s="228" t="s">
        <v>108</v>
      </c>
      <c r="D484" s="228" t="s">
        <v>34</v>
      </c>
      <c r="E484" s="228" t="s">
        <v>768</v>
      </c>
      <c r="F484" s="229"/>
      <c r="G484" s="353">
        <f>G485+G489+G493+G495+G487</f>
        <v>11568900</v>
      </c>
      <c r="H484" s="380">
        <f>H485+H489+H493+H495+H487</f>
        <v>466934</v>
      </c>
      <c r="I484" s="230">
        <f>G484+H484</f>
        <v>12035834</v>
      </c>
    </row>
    <row r="485" spans="1:9" ht="15" hidden="1">
      <c r="A485" s="247" t="s">
        <v>769</v>
      </c>
      <c r="B485" s="239" t="s">
        <v>135</v>
      </c>
      <c r="C485" s="239" t="s">
        <v>108</v>
      </c>
      <c r="D485" s="239" t="s">
        <v>34</v>
      </c>
      <c r="E485" s="239" t="s">
        <v>770</v>
      </c>
      <c r="F485" s="241"/>
      <c r="G485" s="354">
        <f>G486</f>
        <v>0</v>
      </c>
      <c r="H485" s="381"/>
      <c r="I485" s="242">
        <f>G485+H485</f>
        <v>0</v>
      </c>
    </row>
    <row r="486" spans="1:9" ht="24.75" hidden="1">
      <c r="A486" s="319" t="s">
        <v>435</v>
      </c>
      <c r="B486" s="239" t="s">
        <v>135</v>
      </c>
      <c r="C486" s="239" t="s">
        <v>108</v>
      </c>
      <c r="D486" s="239" t="s">
        <v>34</v>
      </c>
      <c r="E486" s="239" t="s">
        <v>770</v>
      </c>
      <c r="F486" s="241" t="s">
        <v>261</v>
      </c>
      <c r="G486" s="354"/>
      <c r="H486" s="381"/>
      <c r="I486" s="242">
        <f>G486+H486</f>
        <v>0</v>
      </c>
    </row>
    <row r="487" spans="1:9" ht="26.25" hidden="1">
      <c r="A487" s="265" t="s">
        <v>771</v>
      </c>
      <c r="B487" s="239" t="s">
        <v>135</v>
      </c>
      <c r="C487" s="239" t="s">
        <v>108</v>
      </c>
      <c r="D487" s="239" t="s">
        <v>34</v>
      </c>
      <c r="E487" s="239" t="s">
        <v>772</v>
      </c>
      <c r="F487" s="241"/>
      <c r="G487" s="354">
        <f>G488</f>
        <v>0</v>
      </c>
      <c r="H487" s="381"/>
      <c r="I487" s="242">
        <f>G487+H487</f>
        <v>0</v>
      </c>
    </row>
    <row r="488" spans="1:9" ht="26.25" hidden="1">
      <c r="A488" s="244" t="s">
        <v>435</v>
      </c>
      <c r="B488" s="239" t="s">
        <v>135</v>
      </c>
      <c r="C488" s="239" t="s">
        <v>108</v>
      </c>
      <c r="D488" s="239" t="s">
        <v>34</v>
      </c>
      <c r="E488" s="239" t="s">
        <v>772</v>
      </c>
      <c r="F488" s="241" t="s">
        <v>261</v>
      </c>
      <c r="G488" s="354"/>
      <c r="H488" s="381"/>
      <c r="I488" s="242">
        <f>G488+H488</f>
        <v>0</v>
      </c>
    </row>
    <row r="489" spans="1:9" ht="26.25">
      <c r="A489" s="238" t="s">
        <v>334</v>
      </c>
      <c r="B489" s="239" t="s">
        <v>135</v>
      </c>
      <c r="C489" s="239" t="s">
        <v>108</v>
      </c>
      <c r="D489" s="239" t="s">
        <v>34</v>
      </c>
      <c r="E489" s="239" t="s">
        <v>773</v>
      </c>
      <c r="F489" s="241"/>
      <c r="G489" s="354">
        <f>G490+G491+G492</f>
        <v>11518900</v>
      </c>
      <c r="H489" s="381">
        <f>H490+H491+H492</f>
        <v>466934</v>
      </c>
      <c r="I489" s="242">
        <f t="shared" si="10"/>
        <v>11985834</v>
      </c>
    </row>
    <row r="490" spans="1:9" ht="48" customHeight="1">
      <c r="A490" s="244" t="s">
        <v>311</v>
      </c>
      <c r="B490" s="239" t="s">
        <v>135</v>
      </c>
      <c r="C490" s="239" t="s">
        <v>108</v>
      </c>
      <c r="D490" s="239" t="s">
        <v>34</v>
      </c>
      <c r="E490" s="239" t="s">
        <v>773</v>
      </c>
      <c r="F490" s="241" t="s">
        <v>75</v>
      </c>
      <c r="G490" s="354">
        <f>6679000+2017000</f>
        <v>8696000</v>
      </c>
      <c r="H490" s="381"/>
      <c r="I490" s="242">
        <f t="shared" si="10"/>
        <v>8696000</v>
      </c>
    </row>
    <row r="491" spans="1:9" ht="26.25" customHeight="1">
      <c r="A491" s="244" t="s">
        <v>435</v>
      </c>
      <c r="B491" s="239" t="s">
        <v>135</v>
      </c>
      <c r="C491" s="239" t="s">
        <v>108</v>
      </c>
      <c r="D491" s="239" t="s">
        <v>34</v>
      </c>
      <c r="E491" s="239" t="s">
        <v>773</v>
      </c>
      <c r="F491" s="241" t="s">
        <v>261</v>
      </c>
      <c r="G491" s="354">
        <f>6000+10000+966100+75000+2000+1651400</f>
        <v>2710500</v>
      </c>
      <c r="H491" s="381">
        <f>290200+176734</f>
        <v>466934</v>
      </c>
      <c r="I491" s="242">
        <f t="shared" si="10"/>
        <v>3177434</v>
      </c>
    </row>
    <row r="492" spans="1:9" ht="21.75" customHeight="1">
      <c r="A492" s="296" t="s">
        <v>76</v>
      </c>
      <c r="B492" s="239" t="s">
        <v>135</v>
      </c>
      <c r="C492" s="239" t="s">
        <v>108</v>
      </c>
      <c r="D492" s="239" t="s">
        <v>34</v>
      </c>
      <c r="E492" s="239" t="s">
        <v>773</v>
      </c>
      <c r="F492" s="241" t="s">
        <v>73</v>
      </c>
      <c r="G492" s="354">
        <v>112400</v>
      </c>
      <c r="H492" s="381"/>
      <c r="I492" s="242">
        <f>G492+H492</f>
        <v>112400</v>
      </c>
    </row>
    <row r="493" spans="1:9" ht="15">
      <c r="A493" s="296" t="s">
        <v>349</v>
      </c>
      <c r="B493" s="239" t="s">
        <v>135</v>
      </c>
      <c r="C493" s="239" t="s">
        <v>108</v>
      </c>
      <c r="D493" s="239" t="s">
        <v>34</v>
      </c>
      <c r="E493" s="275" t="s">
        <v>776</v>
      </c>
      <c r="F493" s="241"/>
      <c r="G493" s="354">
        <f>G494</f>
        <v>50000</v>
      </c>
      <c r="H493" s="381">
        <f>H494</f>
        <v>0</v>
      </c>
      <c r="I493" s="242">
        <f>G493+H493</f>
        <v>50000</v>
      </c>
    </row>
    <row r="494" spans="1:9" ht="22.5" customHeight="1">
      <c r="A494" s="319" t="s">
        <v>435</v>
      </c>
      <c r="B494" s="239" t="s">
        <v>135</v>
      </c>
      <c r="C494" s="239" t="s">
        <v>108</v>
      </c>
      <c r="D494" s="239" t="s">
        <v>34</v>
      </c>
      <c r="E494" s="275" t="s">
        <v>776</v>
      </c>
      <c r="F494" s="241" t="s">
        <v>261</v>
      </c>
      <c r="G494" s="354">
        <v>50000</v>
      </c>
      <c r="H494" s="381"/>
      <c r="I494" s="242">
        <f t="shared" si="10"/>
        <v>50000</v>
      </c>
    </row>
    <row r="495" spans="1:9" ht="25.5" customHeight="1" hidden="1">
      <c r="A495" s="265" t="s">
        <v>774</v>
      </c>
      <c r="B495" s="239" t="s">
        <v>135</v>
      </c>
      <c r="C495" s="239" t="s">
        <v>108</v>
      </c>
      <c r="D495" s="239" t="s">
        <v>34</v>
      </c>
      <c r="E495" s="239" t="s">
        <v>775</v>
      </c>
      <c r="F495" s="241"/>
      <c r="G495" s="354">
        <f>G496</f>
        <v>0</v>
      </c>
      <c r="H495" s="381"/>
      <c r="I495" s="242">
        <f t="shared" si="10"/>
        <v>0</v>
      </c>
    </row>
    <row r="496" spans="1:9" ht="25.5" customHeight="1" hidden="1">
      <c r="A496" s="244" t="s">
        <v>435</v>
      </c>
      <c r="B496" s="239" t="s">
        <v>135</v>
      </c>
      <c r="C496" s="239" t="s">
        <v>108</v>
      </c>
      <c r="D496" s="239" t="s">
        <v>34</v>
      </c>
      <c r="E496" s="239" t="s">
        <v>775</v>
      </c>
      <c r="F496" s="241" t="s">
        <v>261</v>
      </c>
      <c r="G496" s="354"/>
      <c r="H496" s="415"/>
      <c r="I496" s="242">
        <f t="shared" si="10"/>
        <v>0</v>
      </c>
    </row>
    <row r="497" spans="1:9" ht="38.25" customHeight="1">
      <c r="A497" s="238" t="s">
        <v>347</v>
      </c>
      <c r="B497" s="239" t="s">
        <v>135</v>
      </c>
      <c r="C497" s="239" t="s">
        <v>108</v>
      </c>
      <c r="D497" s="239" t="s">
        <v>34</v>
      </c>
      <c r="E497" s="275" t="s">
        <v>777</v>
      </c>
      <c r="F497" s="241"/>
      <c r="G497" s="354">
        <f>G498</f>
        <v>3390400</v>
      </c>
      <c r="H497" s="381">
        <f>H499+H503</f>
        <v>0</v>
      </c>
      <c r="I497" s="242">
        <f t="shared" si="10"/>
        <v>3390400</v>
      </c>
    </row>
    <row r="498" spans="1:9" ht="28.5" customHeight="1">
      <c r="A498" s="260" t="s">
        <v>778</v>
      </c>
      <c r="B498" s="239" t="s">
        <v>135</v>
      </c>
      <c r="C498" s="239" t="s">
        <v>108</v>
      </c>
      <c r="D498" s="239" t="s">
        <v>34</v>
      </c>
      <c r="E498" s="275" t="s">
        <v>779</v>
      </c>
      <c r="F498" s="241"/>
      <c r="G498" s="354">
        <f>G499+G503</f>
        <v>3390400</v>
      </c>
      <c r="H498" s="381"/>
      <c r="I498" s="242">
        <f t="shared" si="10"/>
        <v>3390400</v>
      </c>
    </row>
    <row r="499" spans="1:9" ht="26.25">
      <c r="A499" s="238" t="s">
        <v>334</v>
      </c>
      <c r="B499" s="239" t="s">
        <v>135</v>
      </c>
      <c r="C499" s="239" t="s">
        <v>108</v>
      </c>
      <c r="D499" s="239" t="s">
        <v>34</v>
      </c>
      <c r="E499" s="275" t="s">
        <v>780</v>
      </c>
      <c r="F499" s="241"/>
      <c r="G499" s="354">
        <f>G500+G501+G502</f>
        <v>3370400</v>
      </c>
      <c r="H499" s="381">
        <f>H500+H501+H502</f>
        <v>0</v>
      </c>
      <c r="I499" s="242">
        <f t="shared" si="10"/>
        <v>3370400</v>
      </c>
    </row>
    <row r="500" spans="1:9" ht="40.5" customHeight="1">
      <c r="A500" s="244" t="s">
        <v>311</v>
      </c>
      <c r="B500" s="239" t="s">
        <v>135</v>
      </c>
      <c r="C500" s="239" t="s">
        <v>108</v>
      </c>
      <c r="D500" s="239" t="s">
        <v>34</v>
      </c>
      <c r="E500" s="275" t="s">
        <v>780</v>
      </c>
      <c r="F500" s="241" t="s">
        <v>75</v>
      </c>
      <c r="G500" s="242">
        <f>2458800+743000</f>
        <v>3201800</v>
      </c>
      <c r="H500" s="381"/>
      <c r="I500" s="242">
        <f t="shared" si="10"/>
        <v>3201800</v>
      </c>
    </row>
    <row r="501" spans="1:9" ht="27" customHeight="1">
      <c r="A501" s="319" t="s">
        <v>435</v>
      </c>
      <c r="B501" s="239" t="s">
        <v>135</v>
      </c>
      <c r="C501" s="239" t="s">
        <v>108</v>
      </c>
      <c r="D501" s="239" t="s">
        <v>34</v>
      </c>
      <c r="E501" s="275" t="s">
        <v>780</v>
      </c>
      <c r="F501" s="241" t="s">
        <v>261</v>
      </c>
      <c r="G501" s="242">
        <f>8000+4400+3000+31000+97200</f>
        <v>143600</v>
      </c>
      <c r="H501" s="381"/>
      <c r="I501" s="242">
        <f t="shared" si="10"/>
        <v>143600</v>
      </c>
    </row>
    <row r="502" spans="1:9" ht="15">
      <c r="A502" s="296" t="s">
        <v>76</v>
      </c>
      <c r="B502" s="239" t="s">
        <v>135</v>
      </c>
      <c r="C502" s="239" t="s">
        <v>108</v>
      </c>
      <c r="D502" s="239" t="s">
        <v>34</v>
      </c>
      <c r="E502" s="275" t="s">
        <v>780</v>
      </c>
      <c r="F502" s="241" t="s">
        <v>73</v>
      </c>
      <c r="G502" s="242">
        <f>25000</f>
        <v>25000</v>
      </c>
      <c r="H502" s="381"/>
      <c r="I502" s="242">
        <f t="shared" si="10"/>
        <v>25000</v>
      </c>
    </row>
    <row r="503" spans="1:9" ht="15">
      <c r="A503" s="296" t="s">
        <v>348</v>
      </c>
      <c r="B503" s="239" t="s">
        <v>135</v>
      </c>
      <c r="C503" s="239" t="s">
        <v>108</v>
      </c>
      <c r="D503" s="239" t="s">
        <v>34</v>
      </c>
      <c r="E503" s="275" t="s">
        <v>781</v>
      </c>
      <c r="F503" s="241"/>
      <c r="G503" s="242">
        <f>G504</f>
        <v>20000</v>
      </c>
      <c r="H503" s="381">
        <f>H504</f>
        <v>0</v>
      </c>
      <c r="I503" s="242">
        <f aca="true" t="shared" si="12" ref="I503:I528">G503+H503</f>
        <v>20000</v>
      </c>
    </row>
    <row r="504" spans="1:9" ht="18" customHeight="1">
      <c r="A504" s="244" t="s">
        <v>310</v>
      </c>
      <c r="B504" s="239" t="s">
        <v>135</v>
      </c>
      <c r="C504" s="239" t="s">
        <v>108</v>
      </c>
      <c r="D504" s="239" t="s">
        <v>34</v>
      </c>
      <c r="E504" s="275" t="s">
        <v>781</v>
      </c>
      <c r="F504" s="241" t="s">
        <v>261</v>
      </c>
      <c r="G504" s="242">
        <v>20000</v>
      </c>
      <c r="H504" s="381"/>
      <c r="I504" s="242">
        <f t="shared" si="12"/>
        <v>20000</v>
      </c>
    </row>
    <row r="505" spans="1:9" s="234" customFormat="1" ht="14.25">
      <c r="A505" s="233" t="s">
        <v>110</v>
      </c>
      <c r="B505" s="228" t="s">
        <v>135</v>
      </c>
      <c r="C505" s="228" t="s">
        <v>72</v>
      </c>
      <c r="D505" s="228" t="s">
        <v>74</v>
      </c>
      <c r="E505" s="228"/>
      <c r="F505" s="229"/>
      <c r="G505" s="353">
        <f>G506</f>
        <v>1147376</v>
      </c>
      <c r="H505" s="380"/>
      <c r="I505" s="230">
        <f t="shared" si="12"/>
        <v>1147376</v>
      </c>
    </row>
    <row r="506" spans="1:9" s="234" customFormat="1" ht="31.5" customHeight="1">
      <c r="A506" s="233" t="s">
        <v>342</v>
      </c>
      <c r="B506" s="228" t="s">
        <v>135</v>
      </c>
      <c r="C506" s="228" t="s">
        <v>72</v>
      </c>
      <c r="D506" s="228" t="s">
        <v>74</v>
      </c>
      <c r="E506" s="228" t="s">
        <v>765</v>
      </c>
      <c r="F506" s="229"/>
      <c r="G506" s="353">
        <f>G507</f>
        <v>1147376</v>
      </c>
      <c r="H506" s="380"/>
      <c r="I506" s="230">
        <f t="shared" si="12"/>
        <v>1147376</v>
      </c>
    </row>
    <row r="507" spans="1:9" ht="58.5" customHeight="1">
      <c r="A507" s="238" t="s">
        <v>786</v>
      </c>
      <c r="B507" s="239" t="s">
        <v>135</v>
      </c>
      <c r="C507" s="239" t="s">
        <v>72</v>
      </c>
      <c r="D507" s="239" t="s">
        <v>74</v>
      </c>
      <c r="E507" s="239" t="s">
        <v>787</v>
      </c>
      <c r="F507" s="241"/>
      <c r="G507" s="354">
        <f>G508+G513</f>
        <v>1147376</v>
      </c>
      <c r="H507" s="381"/>
      <c r="I507" s="242">
        <f t="shared" si="12"/>
        <v>1147376</v>
      </c>
    </row>
    <row r="508" spans="1:9" s="234" customFormat="1" ht="32.25" customHeight="1">
      <c r="A508" s="324" t="s">
        <v>788</v>
      </c>
      <c r="B508" s="228" t="s">
        <v>135</v>
      </c>
      <c r="C508" s="228" t="s">
        <v>72</v>
      </c>
      <c r="D508" s="228" t="s">
        <v>74</v>
      </c>
      <c r="E508" s="228" t="s">
        <v>789</v>
      </c>
      <c r="F508" s="229"/>
      <c r="G508" s="353">
        <f>G509</f>
        <v>1123100</v>
      </c>
      <c r="H508" s="380"/>
      <c r="I508" s="230">
        <f t="shared" si="12"/>
        <v>1123100</v>
      </c>
    </row>
    <row r="509" spans="1:9" ht="32.25" customHeight="1">
      <c r="A509" s="238" t="s">
        <v>334</v>
      </c>
      <c r="B509" s="239" t="s">
        <v>135</v>
      </c>
      <c r="C509" s="239" t="s">
        <v>72</v>
      </c>
      <c r="D509" s="239" t="s">
        <v>74</v>
      </c>
      <c r="E509" s="239" t="s">
        <v>790</v>
      </c>
      <c r="F509" s="241"/>
      <c r="G509" s="354">
        <f>G510+G511+G512</f>
        <v>1123100</v>
      </c>
      <c r="H509" s="381"/>
      <c r="I509" s="242">
        <f t="shared" si="12"/>
        <v>1123100</v>
      </c>
    </row>
    <row r="510" spans="1:9" ht="42.75" customHeight="1">
      <c r="A510" s="244" t="s">
        <v>311</v>
      </c>
      <c r="B510" s="239" t="s">
        <v>135</v>
      </c>
      <c r="C510" s="239" t="s">
        <v>72</v>
      </c>
      <c r="D510" s="239" t="s">
        <v>74</v>
      </c>
      <c r="E510" s="239" t="s">
        <v>790</v>
      </c>
      <c r="F510" s="241" t="s">
        <v>75</v>
      </c>
      <c r="G510" s="354">
        <f>775000+234000</f>
        <v>1009000</v>
      </c>
      <c r="H510" s="381"/>
      <c r="I510" s="242">
        <f t="shared" si="12"/>
        <v>1009000</v>
      </c>
    </row>
    <row r="511" spans="1:9" ht="26.25" customHeight="1">
      <c r="A511" s="319" t="s">
        <v>435</v>
      </c>
      <c r="B511" s="239" t="s">
        <v>135</v>
      </c>
      <c r="C511" s="239" t="s">
        <v>72</v>
      </c>
      <c r="D511" s="239" t="s">
        <v>74</v>
      </c>
      <c r="E511" s="239" t="s">
        <v>790</v>
      </c>
      <c r="F511" s="241" t="s">
        <v>261</v>
      </c>
      <c r="G511" s="354">
        <f>33600+39500+3000+15000+5000</f>
        <v>96100</v>
      </c>
      <c r="H511" s="381"/>
      <c r="I511" s="242">
        <f t="shared" si="12"/>
        <v>96100</v>
      </c>
    </row>
    <row r="512" spans="1:9" ht="16.5" customHeight="1">
      <c r="A512" s="296" t="s">
        <v>76</v>
      </c>
      <c r="B512" s="239" t="s">
        <v>135</v>
      </c>
      <c r="C512" s="239" t="s">
        <v>72</v>
      </c>
      <c r="D512" s="239" t="s">
        <v>74</v>
      </c>
      <c r="E512" s="239" t="s">
        <v>790</v>
      </c>
      <c r="F512" s="241" t="s">
        <v>73</v>
      </c>
      <c r="G512" s="354">
        <v>18000</v>
      </c>
      <c r="H512" s="381"/>
      <c r="I512" s="242">
        <f t="shared" si="12"/>
        <v>18000</v>
      </c>
    </row>
    <row r="513" spans="1:9" s="234" customFormat="1" ht="41.25" customHeight="1">
      <c r="A513" s="325" t="s">
        <v>791</v>
      </c>
      <c r="B513" s="228" t="s">
        <v>135</v>
      </c>
      <c r="C513" s="228" t="s">
        <v>72</v>
      </c>
      <c r="D513" s="228" t="s">
        <v>74</v>
      </c>
      <c r="E513" s="228" t="s">
        <v>792</v>
      </c>
      <c r="F513" s="229"/>
      <c r="G513" s="353">
        <f>G514</f>
        <v>24276</v>
      </c>
      <c r="H513" s="380"/>
      <c r="I513" s="230">
        <f t="shared" si="12"/>
        <v>24276</v>
      </c>
    </row>
    <row r="514" spans="1:9" ht="42.75" customHeight="1">
      <c r="A514" s="243" t="s">
        <v>350</v>
      </c>
      <c r="B514" s="239" t="s">
        <v>135</v>
      </c>
      <c r="C514" s="239" t="s">
        <v>72</v>
      </c>
      <c r="D514" s="239" t="s">
        <v>74</v>
      </c>
      <c r="E514" s="239" t="s">
        <v>793</v>
      </c>
      <c r="F514" s="241"/>
      <c r="G514" s="354">
        <f>G515</f>
        <v>24276</v>
      </c>
      <c r="H514" s="381"/>
      <c r="I514" s="242">
        <f t="shared" si="12"/>
        <v>24276</v>
      </c>
    </row>
    <row r="515" spans="1:9" ht="42" customHeight="1">
      <c r="A515" s="244" t="s">
        <v>311</v>
      </c>
      <c r="B515" s="239" t="s">
        <v>135</v>
      </c>
      <c r="C515" s="239" t="s">
        <v>72</v>
      </c>
      <c r="D515" s="239" t="s">
        <v>74</v>
      </c>
      <c r="E515" s="239" t="s">
        <v>793</v>
      </c>
      <c r="F515" s="241" t="s">
        <v>75</v>
      </c>
      <c r="G515" s="354">
        <v>24276</v>
      </c>
      <c r="H515" s="381"/>
      <c r="I515" s="242">
        <f t="shared" si="12"/>
        <v>24276</v>
      </c>
    </row>
    <row r="516" spans="1:9" s="234" customFormat="1" ht="14.25">
      <c r="A516" s="233" t="s">
        <v>111</v>
      </c>
      <c r="B516" s="228" t="s">
        <v>135</v>
      </c>
      <c r="C516" s="228">
        <v>10</v>
      </c>
      <c r="D516" s="228"/>
      <c r="E516" s="228"/>
      <c r="F516" s="229"/>
      <c r="G516" s="353">
        <f>G517</f>
        <v>1840800</v>
      </c>
      <c r="H516" s="380"/>
      <c r="I516" s="230">
        <f t="shared" si="12"/>
        <v>1840800</v>
      </c>
    </row>
    <row r="517" spans="1:9" s="234" customFormat="1" ht="14.25">
      <c r="A517" s="233" t="s">
        <v>114</v>
      </c>
      <c r="B517" s="228" t="s">
        <v>135</v>
      </c>
      <c r="C517" s="228">
        <v>10</v>
      </c>
      <c r="D517" s="228" t="s">
        <v>315</v>
      </c>
      <c r="E517" s="228"/>
      <c r="F517" s="229"/>
      <c r="G517" s="353">
        <f>G523+G518</f>
        <v>1840800</v>
      </c>
      <c r="H517" s="380"/>
      <c r="I517" s="230">
        <f t="shared" si="12"/>
        <v>1840800</v>
      </c>
    </row>
    <row r="518" spans="1:9" s="234" customFormat="1" ht="33.75" customHeight="1">
      <c r="A518" s="233" t="s">
        <v>342</v>
      </c>
      <c r="B518" s="228" t="s">
        <v>135</v>
      </c>
      <c r="C518" s="228">
        <v>10</v>
      </c>
      <c r="D518" s="228" t="s">
        <v>315</v>
      </c>
      <c r="E518" s="228" t="s">
        <v>765</v>
      </c>
      <c r="F518" s="229"/>
      <c r="G518" s="353">
        <f>G519</f>
        <v>840800</v>
      </c>
      <c r="H518" s="380"/>
      <c r="I518" s="230">
        <f>G518+H518</f>
        <v>840800</v>
      </c>
    </row>
    <row r="519" spans="1:9" s="234" customFormat="1" ht="57.75" customHeight="1">
      <c r="A519" s="238" t="s">
        <v>786</v>
      </c>
      <c r="B519" s="239" t="s">
        <v>135</v>
      </c>
      <c r="C519" s="239">
        <v>10</v>
      </c>
      <c r="D519" s="239" t="s">
        <v>315</v>
      </c>
      <c r="E519" s="239" t="s">
        <v>787</v>
      </c>
      <c r="F519" s="241"/>
      <c r="G519" s="354">
        <f>G520</f>
        <v>840800</v>
      </c>
      <c r="H519" s="381"/>
      <c r="I519" s="242">
        <f>G519+H519</f>
        <v>840800</v>
      </c>
    </row>
    <row r="520" spans="1:9" s="234" customFormat="1" ht="36" customHeight="1">
      <c r="A520" s="286" t="s">
        <v>805</v>
      </c>
      <c r="B520" s="239" t="s">
        <v>135</v>
      </c>
      <c r="C520" s="239">
        <v>10</v>
      </c>
      <c r="D520" s="239" t="s">
        <v>315</v>
      </c>
      <c r="E520" s="239" t="s">
        <v>806</v>
      </c>
      <c r="F520" s="241"/>
      <c r="G520" s="354">
        <f>G521</f>
        <v>840800</v>
      </c>
      <c r="H520" s="381"/>
      <c r="I520" s="242">
        <f>G520+H520</f>
        <v>840800</v>
      </c>
    </row>
    <row r="521" spans="1:9" s="234" customFormat="1" ht="41.25" customHeight="1">
      <c r="A521" s="255" t="s">
        <v>357</v>
      </c>
      <c r="B521" s="239" t="s">
        <v>135</v>
      </c>
      <c r="C521" s="239">
        <v>10</v>
      </c>
      <c r="D521" s="239" t="s">
        <v>315</v>
      </c>
      <c r="E521" s="269" t="s">
        <v>807</v>
      </c>
      <c r="F521" s="241"/>
      <c r="G521" s="354">
        <f>G522</f>
        <v>840800</v>
      </c>
      <c r="H521" s="381"/>
      <c r="I521" s="242">
        <f>G521+H521</f>
        <v>840800</v>
      </c>
    </row>
    <row r="522" spans="1:9" s="234" customFormat="1" ht="18" customHeight="1">
      <c r="A522" s="296" t="s">
        <v>103</v>
      </c>
      <c r="B522" s="239" t="s">
        <v>135</v>
      </c>
      <c r="C522" s="239">
        <v>10</v>
      </c>
      <c r="D522" s="239" t="s">
        <v>315</v>
      </c>
      <c r="E522" s="269" t="s">
        <v>807</v>
      </c>
      <c r="F522" s="241" t="s">
        <v>104</v>
      </c>
      <c r="G522" s="354">
        <v>840800</v>
      </c>
      <c r="H522" s="381"/>
      <c r="I522" s="242">
        <f>G522+H522</f>
        <v>840800</v>
      </c>
    </row>
    <row r="523" spans="1:9" s="234" customFormat="1" ht="31.5" customHeight="1">
      <c r="A523" s="419" t="s">
        <v>337</v>
      </c>
      <c r="B523" s="420" t="s">
        <v>135</v>
      </c>
      <c r="C523" s="420">
        <v>10</v>
      </c>
      <c r="D523" s="420" t="s">
        <v>315</v>
      </c>
      <c r="E523" s="420" t="s">
        <v>665</v>
      </c>
      <c r="F523" s="421"/>
      <c r="G523" s="353">
        <f>G524</f>
        <v>1000000</v>
      </c>
      <c r="H523" s="380"/>
      <c r="I523" s="422">
        <f t="shared" si="12"/>
        <v>1000000</v>
      </c>
    </row>
    <row r="524" spans="1:9" ht="51" customHeight="1">
      <c r="A524" s="244" t="s">
        <v>341</v>
      </c>
      <c r="B524" s="239" t="s">
        <v>135</v>
      </c>
      <c r="C524" s="239" t="s">
        <v>113</v>
      </c>
      <c r="D524" s="239" t="s">
        <v>315</v>
      </c>
      <c r="E524" s="239" t="s">
        <v>724</v>
      </c>
      <c r="F524" s="241"/>
      <c r="G524" s="354">
        <f>G525</f>
        <v>1000000</v>
      </c>
      <c r="H524" s="381"/>
      <c r="I524" s="242">
        <f t="shared" si="12"/>
        <v>1000000</v>
      </c>
    </row>
    <row r="525" spans="1:9" ht="29.25" customHeight="1">
      <c r="A525" s="330" t="s">
        <v>817</v>
      </c>
      <c r="B525" s="239" t="s">
        <v>135</v>
      </c>
      <c r="C525" s="239" t="s">
        <v>113</v>
      </c>
      <c r="D525" s="239" t="s">
        <v>315</v>
      </c>
      <c r="E525" s="239" t="s">
        <v>818</v>
      </c>
      <c r="F525" s="241"/>
      <c r="G525" s="354">
        <f>G526</f>
        <v>1000000</v>
      </c>
      <c r="H525" s="381"/>
      <c r="I525" s="242">
        <f t="shared" si="12"/>
        <v>1000000</v>
      </c>
    </row>
    <row r="526" spans="1:9" ht="53.25" customHeight="1">
      <c r="A526" s="305" t="s">
        <v>353</v>
      </c>
      <c r="B526" s="239" t="s">
        <v>135</v>
      </c>
      <c r="C526" s="239" t="s">
        <v>113</v>
      </c>
      <c r="D526" s="239" t="s">
        <v>315</v>
      </c>
      <c r="E526" s="239" t="s">
        <v>819</v>
      </c>
      <c r="F526" s="241"/>
      <c r="G526" s="354">
        <f>G527+G528</f>
        <v>1000000</v>
      </c>
      <c r="H526" s="381"/>
      <c r="I526" s="242">
        <f t="shared" si="12"/>
        <v>1000000</v>
      </c>
    </row>
    <row r="527" spans="1:9" ht="20.25" customHeight="1" hidden="1">
      <c r="A527" s="244" t="s">
        <v>310</v>
      </c>
      <c r="B527" s="239" t="s">
        <v>135</v>
      </c>
      <c r="C527" s="239">
        <v>10</v>
      </c>
      <c r="D527" s="239" t="s">
        <v>315</v>
      </c>
      <c r="E527" s="239" t="s">
        <v>354</v>
      </c>
      <c r="F527" s="241" t="s">
        <v>261</v>
      </c>
      <c r="G527" s="354"/>
      <c r="H527" s="381"/>
      <c r="I527" s="242">
        <f t="shared" si="12"/>
        <v>0</v>
      </c>
    </row>
    <row r="528" spans="1:9" ht="19.5" customHeight="1" thickBot="1">
      <c r="A528" s="423" t="s">
        <v>103</v>
      </c>
      <c r="B528" s="341" t="s">
        <v>135</v>
      </c>
      <c r="C528" s="341">
        <v>10</v>
      </c>
      <c r="D528" s="341" t="s">
        <v>315</v>
      </c>
      <c r="E528" s="341" t="s">
        <v>819</v>
      </c>
      <c r="F528" s="424" t="s">
        <v>104</v>
      </c>
      <c r="G528" s="425">
        <v>1000000</v>
      </c>
      <c r="H528" s="426"/>
      <c r="I528" s="343">
        <f t="shared" si="12"/>
        <v>1000000</v>
      </c>
    </row>
    <row r="529" spans="2:6" ht="15">
      <c r="B529" s="344"/>
      <c r="C529" s="344"/>
      <c r="D529" s="344"/>
      <c r="E529" s="344"/>
      <c r="F529" s="345"/>
    </row>
    <row r="530" spans="2:6" ht="15">
      <c r="B530" s="344"/>
      <c r="C530" s="344"/>
      <c r="D530" s="344"/>
      <c r="E530" s="344"/>
      <c r="F530" s="345"/>
    </row>
    <row r="531" spans="2:6" ht="15">
      <c r="B531" s="344"/>
      <c r="C531" s="344"/>
      <c r="D531" s="344"/>
      <c r="E531" s="344"/>
      <c r="F531" s="345"/>
    </row>
    <row r="532" spans="2:6" ht="15">
      <c r="B532" s="344"/>
      <c r="C532" s="344"/>
      <c r="D532" s="344"/>
      <c r="E532" s="344"/>
      <c r="F532" s="345"/>
    </row>
    <row r="533" spans="2:6" ht="15">
      <c r="B533" s="344"/>
      <c r="C533" s="344"/>
      <c r="D533" s="344"/>
      <c r="E533" s="344"/>
      <c r="F533" s="345"/>
    </row>
    <row r="534" spans="2:6" ht="15">
      <c r="B534" s="344"/>
      <c r="C534" s="344"/>
      <c r="D534" s="344"/>
      <c r="E534" s="344"/>
      <c r="F534" s="345"/>
    </row>
    <row r="535" spans="2:6" ht="15">
      <c r="B535" s="344"/>
      <c r="C535" s="344"/>
      <c r="D535" s="344"/>
      <c r="E535" s="344"/>
      <c r="F535" s="345"/>
    </row>
    <row r="536" spans="2:6" ht="15">
      <c r="B536" s="344"/>
      <c r="C536" s="344"/>
      <c r="D536" s="344"/>
      <c r="E536" s="344"/>
      <c r="F536" s="345"/>
    </row>
    <row r="537" spans="2:6" ht="15">
      <c r="B537" s="344"/>
      <c r="C537" s="344"/>
      <c r="D537" s="344"/>
      <c r="E537" s="344"/>
      <c r="F537" s="345"/>
    </row>
    <row r="538" spans="2:6" ht="15">
      <c r="B538" s="344"/>
      <c r="C538" s="344"/>
      <c r="D538" s="344"/>
      <c r="E538" s="344"/>
      <c r="F538" s="345"/>
    </row>
    <row r="539" spans="2:6" ht="15">
      <c r="B539" s="344"/>
      <c r="C539" s="344"/>
      <c r="D539" s="344"/>
      <c r="E539" s="344"/>
      <c r="F539" s="345"/>
    </row>
    <row r="540" spans="2:6" ht="15">
      <c r="B540" s="344"/>
      <c r="C540" s="344"/>
      <c r="D540" s="344"/>
      <c r="E540" s="344"/>
      <c r="F540" s="345"/>
    </row>
    <row r="541" spans="2:6" ht="15">
      <c r="B541" s="344"/>
      <c r="C541" s="344"/>
      <c r="D541" s="344"/>
      <c r="E541" s="344"/>
      <c r="F541" s="345"/>
    </row>
    <row r="542" spans="2:6" ht="15">
      <c r="B542" s="344"/>
      <c r="C542" s="344"/>
      <c r="D542" s="344"/>
      <c r="E542" s="344"/>
      <c r="F542" s="345"/>
    </row>
    <row r="543" spans="2:6" ht="15">
      <c r="B543" s="344"/>
      <c r="C543" s="344"/>
      <c r="D543" s="344"/>
      <c r="E543" s="344"/>
      <c r="F543" s="345"/>
    </row>
    <row r="544" spans="2:6" ht="15">
      <c r="B544" s="344"/>
      <c r="C544" s="344"/>
      <c r="D544" s="344"/>
      <c r="E544" s="344"/>
      <c r="F544" s="345"/>
    </row>
  </sheetData>
  <sheetProtection/>
  <mergeCells count="13">
    <mergeCell ref="B10:B11"/>
    <mergeCell ref="C10:C11"/>
    <mergeCell ref="D10:D11"/>
    <mergeCell ref="E10:E11"/>
    <mergeCell ref="F10:F11"/>
    <mergeCell ref="B4:F4"/>
    <mergeCell ref="B5:I5"/>
    <mergeCell ref="B6:I6"/>
    <mergeCell ref="A8:I8"/>
    <mergeCell ref="G10:G11"/>
    <mergeCell ref="H10:H11"/>
    <mergeCell ref="I10:I11"/>
    <mergeCell ref="A10:A11"/>
  </mergeCells>
  <hyperlinks>
    <hyperlink ref="A205" r:id="rId1" display="consultantplus://offline/ref=C6EF3AE28B6C46D1117CBBA251A07B11C6C7C5768D606C8B0E322DA1BBA42282C9440EEF08E6CC43400230U6VFM"/>
  </hyperlinks>
  <printOptions/>
  <pageMargins left="0.7086614173228347" right="0.34" top="0.49" bottom="0.41" header="0.31496062992125984" footer="0.31496062992125984"/>
  <pageSetup horizontalDpi="600" verticalDpi="600" orientation="portrait" paperSize="9" scale="79" r:id="rId2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Таня</cp:lastModifiedBy>
  <cp:lastPrinted>2016-12-01T12:07:42Z</cp:lastPrinted>
  <dcterms:created xsi:type="dcterms:W3CDTF">2010-11-11T11:56:17Z</dcterms:created>
  <dcterms:modified xsi:type="dcterms:W3CDTF">2016-12-01T14:00:17Z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