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80" windowHeight="8580"/>
  </bookViews>
  <sheets>
    <sheet name="Прил№2 к Решению о методике" sheetId="34" r:id="rId1"/>
  </sheets>
  <calcPr calcId="144525"/>
</workbook>
</file>

<file path=xl/calcChain.xml><?xml version="1.0" encoding="utf-8"?>
<calcChain xmlns="http://schemas.openxmlformats.org/spreadsheetml/2006/main">
  <c r="O21" i="34" l="1"/>
  <c r="R15" i="34" l="1"/>
  <c r="F23" i="34" l="1"/>
  <c r="U13" i="34" l="1"/>
  <c r="V13" i="34"/>
  <c r="R19" i="34"/>
  <c r="R24" i="34"/>
  <c r="R23" i="34"/>
  <c r="R22" i="34"/>
  <c r="R21" i="34"/>
  <c r="R20" i="34"/>
  <c r="R18" i="34"/>
  <c r="R17" i="34"/>
  <c r="R16" i="34"/>
  <c r="M13" i="34"/>
  <c r="N13" i="34"/>
  <c r="O13" i="34"/>
  <c r="P13" i="34"/>
  <c r="Q13" i="34"/>
  <c r="AJ13" i="34"/>
  <c r="AK13" i="34"/>
  <c r="AC13" i="34"/>
  <c r="AO29" i="34"/>
  <c r="AN29" i="34"/>
  <c r="AI29" i="34"/>
  <c r="AG29" i="34"/>
  <c r="AE29" i="34"/>
  <c r="AO28" i="34"/>
  <c r="AN28" i="34"/>
  <c r="AI28" i="34"/>
  <c r="AG28" i="34"/>
  <c r="AE28" i="34"/>
  <c r="AO27" i="34"/>
  <c r="AN27" i="34"/>
  <c r="AI27" i="34"/>
  <c r="AG27" i="34"/>
  <c r="AE27" i="34"/>
  <c r="AO26" i="34"/>
  <c r="AN26" i="34"/>
  <c r="AI26" i="34"/>
  <c r="AG26" i="34"/>
  <c r="AE26" i="34"/>
  <c r="AO25" i="34"/>
  <c r="AN25" i="34"/>
  <c r="AI25" i="34"/>
  <c r="AG25" i="34"/>
  <c r="AE25" i="34"/>
  <c r="AP24" i="34"/>
  <c r="AO24" i="34"/>
  <c r="AN24" i="34"/>
  <c r="AI24" i="34"/>
  <c r="AL24" i="34" s="1"/>
  <c r="AH24" i="34"/>
  <c r="AG24" i="34"/>
  <c r="AE24" i="34"/>
  <c r="AD24" i="34"/>
  <c r="AA24" i="34"/>
  <c r="Z24" i="34"/>
  <c r="Y24" i="34"/>
  <c r="X24" i="34"/>
  <c r="T24" i="34"/>
  <c r="S24" i="34" s="1"/>
  <c r="J24" i="34"/>
  <c r="I24" i="34" s="1"/>
  <c r="G24" i="34"/>
  <c r="F24" i="34" s="1"/>
  <c r="AP23" i="34"/>
  <c r="AO23" i="34"/>
  <c r="AN23" i="34"/>
  <c r="AI23" i="34"/>
  <c r="AL23" i="34" s="1"/>
  <c r="AH23" i="34"/>
  <c r="AG23" i="34"/>
  <c r="AF23" i="34" s="1"/>
  <c r="AE23" i="34"/>
  <c r="AD23" i="34"/>
  <c r="AA23" i="34"/>
  <c r="Z23" i="34"/>
  <c r="Y23" i="34"/>
  <c r="X23" i="34"/>
  <c r="T23" i="34"/>
  <c r="S23" i="34" s="1"/>
  <c r="J23" i="34"/>
  <c r="I23" i="34" s="1"/>
  <c r="G23" i="34"/>
  <c r="AP22" i="34"/>
  <c r="AO22" i="34"/>
  <c r="AN22" i="34"/>
  <c r="AM22" i="34" s="1"/>
  <c r="AI22" i="34"/>
  <c r="AL22" i="34" s="1"/>
  <c r="AH22" i="34"/>
  <c r="AG22" i="34"/>
  <c r="AE22" i="34"/>
  <c r="AD22" i="34"/>
  <c r="AA22" i="34"/>
  <c r="Z22" i="34"/>
  <c r="Y22" i="34"/>
  <c r="X22" i="34"/>
  <c r="T22" i="34"/>
  <c r="S22" i="34" s="1"/>
  <c r="J22" i="34"/>
  <c r="I22" i="34" s="1"/>
  <c r="G22" i="34"/>
  <c r="AP21" i="34"/>
  <c r="AO21" i="34"/>
  <c r="AN21" i="34"/>
  <c r="AI21" i="34"/>
  <c r="AL21" i="34" s="1"/>
  <c r="AH21" i="34"/>
  <c r="AG21" i="34"/>
  <c r="AF21" i="34" s="1"/>
  <c r="AE21" i="34"/>
  <c r="AD21" i="34"/>
  <c r="AA21" i="34"/>
  <c r="Z21" i="34"/>
  <c r="Y21" i="34"/>
  <c r="X21" i="34"/>
  <c r="T21" i="34"/>
  <c r="S21" i="34" s="1"/>
  <c r="J21" i="34"/>
  <c r="I21" i="34" s="1"/>
  <c r="E21" i="34" l="1"/>
  <c r="AM21" i="34"/>
  <c r="E22" i="34"/>
  <c r="H22" i="34" s="1"/>
  <c r="AF22" i="34"/>
  <c r="AF24" i="34"/>
  <c r="F22" i="34"/>
  <c r="AM23" i="34"/>
  <c r="E23" i="34" s="1"/>
  <c r="H23" i="34" s="1"/>
  <c r="AM24" i="34"/>
  <c r="G21" i="34"/>
  <c r="F21" i="34"/>
  <c r="AP20" i="34"/>
  <c r="AO20" i="34"/>
  <c r="AN20" i="34"/>
  <c r="AM20" i="34" s="1"/>
  <c r="AI20" i="34"/>
  <c r="AL20" i="34" s="1"/>
  <c r="AH20" i="34"/>
  <c r="AG20" i="34"/>
  <c r="AF20" i="34"/>
  <c r="AE20" i="34"/>
  <c r="AD20" i="34"/>
  <c r="AA20" i="34"/>
  <c r="Z20" i="34"/>
  <c r="Y20" i="34"/>
  <c r="X20" i="34"/>
  <c r="F20" i="34" s="1"/>
  <c r="T20" i="34"/>
  <c r="S20" i="34"/>
  <c r="J20" i="34"/>
  <c r="I20" i="34" s="1"/>
  <c r="G20" i="34"/>
  <c r="AP19" i="34"/>
  <c r="AO19" i="34"/>
  <c r="AN19" i="34"/>
  <c r="AI19" i="34"/>
  <c r="AL19" i="34" s="1"/>
  <c r="AH19" i="34"/>
  <c r="AG19" i="34"/>
  <c r="AF19" i="34" s="1"/>
  <c r="AE19" i="34"/>
  <c r="AD19" i="34"/>
  <c r="AA19" i="34"/>
  <c r="Z19" i="34"/>
  <c r="Y19" i="34"/>
  <c r="X19" i="34"/>
  <c r="T19" i="34"/>
  <c r="S19" i="34" s="1"/>
  <c r="J19" i="34"/>
  <c r="I19" i="34" s="1"/>
  <c r="G19" i="34"/>
  <c r="F19" i="34"/>
  <c r="AP18" i="34"/>
  <c r="AO18" i="34"/>
  <c r="AN18" i="34"/>
  <c r="AI18" i="34"/>
  <c r="AL18" i="34" s="1"/>
  <c r="AH18" i="34"/>
  <c r="AG18" i="34"/>
  <c r="AF18" i="34" s="1"/>
  <c r="AE18" i="34"/>
  <c r="AD18" i="34"/>
  <c r="AA18" i="34"/>
  <c r="Z18" i="34"/>
  <c r="Y18" i="34"/>
  <c r="X18" i="34"/>
  <c r="T18" i="34"/>
  <c r="S18" i="34" s="1"/>
  <c r="J18" i="34"/>
  <c r="I18" i="34" s="1"/>
  <c r="G18" i="34"/>
  <c r="AP17" i="34"/>
  <c r="AO17" i="34"/>
  <c r="AN17" i="34"/>
  <c r="AI17" i="34"/>
  <c r="AL17" i="34" s="1"/>
  <c r="AH17" i="34"/>
  <c r="AG17" i="34"/>
  <c r="AF17" i="34" s="1"/>
  <c r="AE17" i="34"/>
  <c r="AD17" i="34"/>
  <c r="AA17" i="34"/>
  <c r="Z17" i="34"/>
  <c r="Y17" i="34"/>
  <c r="X17" i="34"/>
  <c r="T17" i="34"/>
  <c r="S17" i="34" s="1"/>
  <c r="J17" i="34"/>
  <c r="I17" i="34" s="1"/>
  <c r="F18" i="34" l="1"/>
  <c r="AM19" i="34"/>
  <c r="E24" i="34"/>
  <c r="H24" i="34" s="1"/>
  <c r="AM17" i="34"/>
  <c r="E17" i="34" s="1"/>
  <c r="AM18" i="34"/>
  <c r="E18" i="34" s="1"/>
  <c r="H18" i="34" s="1"/>
  <c r="E19" i="34"/>
  <c r="H19" i="34" s="1"/>
  <c r="E20" i="34"/>
  <c r="H20" i="34" s="1"/>
  <c r="H21" i="34"/>
  <c r="G17" i="34"/>
  <c r="F17" i="34"/>
  <c r="AP16" i="34"/>
  <c r="AO16" i="34"/>
  <c r="AN16" i="34"/>
  <c r="AI16" i="34"/>
  <c r="AL16" i="34" s="1"/>
  <c r="AH16" i="34"/>
  <c r="AG16" i="34"/>
  <c r="AF16" i="34" s="1"/>
  <c r="AE16" i="34"/>
  <c r="AD16" i="34"/>
  <c r="AA16" i="34"/>
  <c r="Z16" i="34"/>
  <c r="Y16" i="34"/>
  <c r="X16" i="34"/>
  <c r="T16" i="34"/>
  <c r="S16" i="34" s="1"/>
  <c r="J16" i="34"/>
  <c r="I16" i="34" s="1"/>
  <c r="G16" i="34"/>
  <c r="AP15" i="34"/>
  <c r="AO15" i="34"/>
  <c r="AN15" i="34"/>
  <c r="AM15" i="34" s="1"/>
  <c r="AI15" i="34"/>
  <c r="AL15" i="34" s="1"/>
  <c r="AH15" i="34"/>
  <c r="AG15" i="34"/>
  <c r="AF15" i="34"/>
  <c r="AE15" i="34"/>
  <c r="AD15" i="34"/>
  <c r="AA15" i="34"/>
  <c r="Z15" i="34"/>
  <c r="Y15" i="34"/>
  <c r="X15" i="34"/>
  <c r="F15" i="34" s="1"/>
  <c r="T15" i="34"/>
  <c r="S15" i="34"/>
  <c r="J15" i="34"/>
  <c r="I15" i="34" s="1"/>
  <c r="G15" i="34"/>
  <c r="AP14" i="34"/>
  <c r="AO14" i="34"/>
  <c r="AN14" i="34"/>
  <c r="AI14" i="34"/>
  <c r="AL14" i="34" s="1"/>
  <c r="AH14" i="34"/>
  <c r="AG14" i="34"/>
  <c r="AF14" i="34" s="1"/>
  <c r="AF13" i="34" s="1"/>
  <c r="AE13" i="34" s="1"/>
  <c r="AE14" i="34"/>
  <c r="AD14" i="34"/>
  <c r="AA14" i="34"/>
  <c r="Z14" i="34"/>
  <c r="Y14" i="34"/>
  <c r="X14" i="34"/>
  <c r="T14" i="34"/>
  <c r="S14" i="34" s="1"/>
  <c r="S13" i="34" s="1"/>
  <c r="J14" i="34"/>
  <c r="I14" i="34" s="1"/>
  <c r="G14" i="34"/>
  <c r="AW13" i="34"/>
  <c r="AV13" i="34"/>
  <c r="AU13" i="34"/>
  <c r="AT13" i="34"/>
  <c r="AS13" i="34"/>
  <c r="AR13" i="34"/>
  <c r="AQ13" i="34"/>
  <c r="AP13" i="34" s="1"/>
  <c r="AO13" i="34"/>
  <c r="AN13" i="34"/>
  <c r="AG13" i="34"/>
  <c r="AD13" i="34"/>
  <c r="AB13" i="34"/>
  <c r="AA13" i="34"/>
  <c r="Z13" i="34"/>
  <c r="Y13" i="34"/>
  <c r="X13" i="34"/>
  <c r="W13" i="34"/>
  <c r="T13" i="34"/>
  <c r="R13" i="34"/>
  <c r="L13" i="34"/>
  <c r="K13" i="34"/>
  <c r="J13" i="34"/>
  <c r="F14" i="34" l="1"/>
  <c r="AM14" i="34"/>
  <c r="F16" i="34"/>
  <c r="AM16" i="34"/>
  <c r="H17" i="34"/>
  <c r="AL13" i="34"/>
  <c r="E15" i="34"/>
  <c r="H15" i="34" s="1"/>
  <c r="E16" i="34"/>
  <c r="H16" i="34" s="1"/>
  <c r="I13" i="34"/>
  <c r="F13" i="34"/>
  <c r="D13" i="34"/>
  <c r="C13" i="34"/>
  <c r="AM13" i="34" l="1"/>
  <c r="AI13" i="34" s="1"/>
  <c r="AH13" i="34" s="1"/>
  <c r="E14" i="34"/>
  <c r="H14" i="34" s="1"/>
  <c r="H13" i="34" s="1"/>
  <c r="G13" i="34" s="1"/>
  <c r="E13" i="34" l="1"/>
</calcChain>
</file>

<file path=xl/sharedStrings.xml><?xml version="1.0" encoding="utf-8"?>
<sst xmlns="http://schemas.openxmlformats.org/spreadsheetml/2006/main" count="118" uniqueCount="100">
  <si>
    <t>Местные бюджеты</t>
  </si>
  <si>
    <t>№      п/п</t>
  </si>
  <si>
    <t>4</t>
  </si>
  <si>
    <t>1</t>
  </si>
  <si>
    <t>2</t>
  </si>
  <si>
    <t>3</t>
  </si>
  <si>
    <t>Численность населения на 01.01.14г. (чел.) (Н)</t>
  </si>
  <si>
    <t>Площадь поселения (кв.км.) (Пл)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</si>
  <si>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</si>
  <si>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</t>
  </si>
  <si>
    <t>Итого по полномочию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</si>
  <si>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</si>
  <si>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</si>
  <si>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</si>
  <si>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5</t>
  </si>
  <si>
    <t>6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</si>
  <si>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</si>
  <si>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</si>
  <si>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7</t>
  </si>
  <si>
    <t>8</t>
  </si>
  <si>
    <t>организация сбора и вывоза бытовых отходов и мусора</t>
  </si>
  <si>
    <t>9</t>
  </si>
  <si>
    <t>матзатраты - 48 т.р.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</si>
  <si>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</si>
  <si>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организация ритуальных услуг и содержание мест захоронения</t>
  </si>
  <si>
    <t>10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</si>
  <si>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</si>
  <si>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</si>
  <si>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</si>
  <si>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</si>
  <si>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</si>
  <si>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</si>
  <si>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11</t>
  </si>
  <si>
    <t>12</t>
  </si>
  <si>
    <t>13</t>
  </si>
  <si>
    <t>14</t>
  </si>
  <si>
    <t>15</t>
  </si>
  <si>
    <t>16</t>
  </si>
  <si>
    <t>матзатраты - 200,3 т.р.</t>
  </si>
  <si>
    <t>содержание специалиста (0,3 ставки) - 70,2 т.р.</t>
  </si>
  <si>
    <t>содержание специалиста (0,1 ставки) - 23,7 т.р.</t>
  </si>
  <si>
    <t>ИТОГО по переданной зарплате зарплате</t>
  </si>
  <si>
    <t>Нераспределенный резерв</t>
  </si>
  <si>
    <t>ИТОГО по софинансированию ФЦП и ОЦП</t>
  </si>
  <si>
    <t>ИТОГО поматериальным затратам</t>
  </si>
  <si>
    <t>Осуществление мер по противодействию коррупции в границах поселения</t>
  </si>
  <si>
    <t>17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</si>
  <si>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</si>
  <si>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Полномочия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</si>
  <si>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Указ Президента Российской Федерации от 7 мая 2012 года № 597  + дорожная карта</t>
  </si>
  <si>
    <t>18</t>
  </si>
  <si>
    <t>Глушковский</t>
  </si>
  <si>
    <t>1.</t>
  </si>
  <si>
    <t>2.</t>
  </si>
  <si>
    <t>3.</t>
  </si>
  <si>
    <t>4.</t>
  </si>
  <si>
    <t>5.</t>
  </si>
  <si>
    <t>Алексеевский с/с</t>
  </si>
  <si>
    <t>Веселовский с/с</t>
  </si>
  <si>
    <t>Званновский с/с</t>
  </si>
  <si>
    <t>Карыжский с/с</t>
  </si>
  <si>
    <t>Кобыльский с/с</t>
  </si>
  <si>
    <t>6.</t>
  </si>
  <si>
    <t>7.</t>
  </si>
  <si>
    <t>8.</t>
  </si>
  <si>
    <t>9.</t>
  </si>
  <si>
    <t>10.</t>
  </si>
  <si>
    <t>11.</t>
  </si>
  <si>
    <t>Коровяковский с/с</t>
  </si>
  <si>
    <t>Кульбакинский с/с</t>
  </si>
  <si>
    <t>Марковский с/с</t>
  </si>
  <si>
    <t>Нижнемордокский с/с</t>
  </si>
  <si>
    <t>Попово-Лежачанский с/с</t>
  </si>
  <si>
    <t>Сухиновский с/с</t>
  </si>
  <si>
    <t>содержание специалиста (0,1 ставк) - 23,7т.р.</t>
  </si>
  <si>
    <t>ИТОГО по переданным  полномочиям - 5546 т.р.+2622 дороги</t>
  </si>
  <si>
    <t>Приложение №2</t>
  </si>
  <si>
    <t xml:space="preserve">к Решению Представительного Собрания  Глушковского района Курской </t>
  </si>
  <si>
    <t xml:space="preserve"> области "Об утверждении методики определения объема межбюджетных трансфертов,</t>
  </si>
  <si>
    <t xml:space="preserve">Курской области  бюджетам сельских поселений  Глушковского района  Курской </t>
  </si>
  <si>
    <t>области на осуществление переданных полномочий по решению вопросов</t>
  </si>
  <si>
    <t>материальные затраты</t>
  </si>
  <si>
    <t>Всего</t>
  </si>
  <si>
    <t>софинансирование расходов  по разработке документов территориального планирования и градостроительного зонирования (районные)</t>
  </si>
  <si>
    <t>софинансирование расходов  по разработке документов территориального планирования и градостроительного зонирования (субсидия)</t>
  </si>
  <si>
    <t xml:space="preserve"> предоставляемых в 2016 году из бюджета муниципального района "Глушковский район"</t>
  </si>
  <si>
    <t>Софинансирование п/п "Экология и чистая вода в КО" ОЦП "Воспроизводство и использование природных ресурсов, охрана окружающей среды в КО" ср-ва района</t>
  </si>
  <si>
    <t>п/п "Экология и чистая вода в КО" ОЦП "Воспроизводство и использование природных ресурсов, охрана окружающей среды в КО" ср-ва областной субсидии</t>
  </si>
  <si>
    <t>Софинансирование  Гос.Прог. КО  "Обеспечение доступным и комфортным жильем  и коммунальными услугами в КО" ср-ва района</t>
  </si>
  <si>
    <t xml:space="preserve"> Гос.Прог. КО  "Обеспечение доступным и комфортным жильем  и коммунальными услугами в КО" ср-ва обл. субсидии</t>
  </si>
  <si>
    <t>Софинансирование ФЦП "Устойчивое развитие сельских территорий на 2014-2017 годы и на период до 2020 г" ср-ва района</t>
  </si>
  <si>
    <t xml:space="preserve"> ФЦП "Устойчивое развитие сельских территорий на 2014-2017 годы и на период до 2020 г" ср-ва федерального б-та</t>
  </si>
  <si>
    <t>ФЦП "Устойчивое развитие сельских территорий на 2014-2017 годы и на период до 2020 г" ср-ва областного б-та</t>
  </si>
  <si>
    <t>матзатраты  водопровод</t>
  </si>
  <si>
    <t>Размер дорожного фонда на 2016  год , 5543,268тыс.руб., протяженность автомобильных дорог общего пользования местного значения -182,4км</t>
  </si>
  <si>
    <t>Софинансирование  п/п "Обеспечение жильем молодых семей" ОЦП "Жилище" собственные средства</t>
  </si>
  <si>
    <t>П/п "Обеспечение жильем молодых семей" ОЦП "Жилище"  областные средства</t>
  </si>
  <si>
    <t>П/п "Обеспечение жильем молодых семей" ОЦП "Жилище" федеральныеные средства</t>
  </si>
  <si>
    <t xml:space="preserve">местного значеничя"  </t>
  </si>
  <si>
    <t>в редакции от"28"  ноября 2016 года №241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</si>
</sst>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"/>
  </numFmts>
  <fonts count="14" x14ac:knownFonts="1">
    <font>
      <sz val="10"/>
      <name val="Arial Cyr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49" fontId="2" fillId="0" borderId="0" xfId="1" applyNumberFormat="1" applyFont="1" applyBorder="1" applyAlignment="1"/>
    <xf numFmtId="0" fontId="3" fillId="0" borderId="0" xfId="0" applyFont="1" applyAlignment="1"/>
    <xf numFmtId="9" fontId="7" fillId="0" borderId="0" xfId="1" applyNumberFormat="1" applyFont="1" applyAlignment="1">
      <alignment horizontal="right"/>
    </xf>
    <xf numFmtId="0" fontId="8" fillId="0" borderId="0" xfId="0" applyFont="1"/>
    <xf numFmtId="0" fontId="2" fillId="0" borderId="0" xfId="0" applyFont="1"/>
    <xf numFmtId="49" fontId="10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/>
    </xf>
    <xf numFmtId="0" fontId="3" fillId="0" borderId="7" xfId="0" applyFont="1" applyBorder="1" applyAlignment="1"/>
    <xf numFmtId="49" fontId="4" fillId="3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left"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left" vertical="center" wrapText="1"/>
    </xf>
    <xf numFmtId="2" fontId="7" fillId="0" borderId="0" xfId="1" applyNumberFormat="1" applyFont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2" fontId="8" fillId="0" borderId="0" xfId="0" applyNumberFormat="1" applyFont="1"/>
    <xf numFmtId="0" fontId="3" fillId="0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2" fontId="4" fillId="0" borderId="0" xfId="1" applyNumberFormat="1" applyFont="1" applyBorder="1" applyAlignment="1">
      <alignment vertical="center" wrapText="1"/>
    </xf>
    <xf numFmtId="49" fontId="9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3" fillId="0" borderId="1" xfId="1" applyNumberFormat="1" applyFont="1" applyBorder="1" applyAlignment="1">
      <alignment vertical="center" wrapText="1"/>
    </xf>
    <xf numFmtId="165" fontId="4" fillId="5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6" fillId="5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5" borderId="1" xfId="1" applyNumberFormat="1" applyFont="1" applyFill="1" applyBorder="1" applyAlignment="1">
      <alignment horizontal="right"/>
    </xf>
    <xf numFmtId="165" fontId="12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5" fontId="4" fillId="0" borderId="1" xfId="0" applyNumberFormat="1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11" fillId="0" borderId="0" xfId="0" applyNumberFormat="1" applyFont="1"/>
    <xf numFmtId="165" fontId="8" fillId="0" borderId="0" xfId="0" applyNumberFormat="1" applyFont="1"/>
    <xf numFmtId="165" fontId="3" fillId="0" borderId="0" xfId="0" applyNumberFormat="1" applyFont="1"/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wrapText="1"/>
    </xf>
    <xf numFmtId="49" fontId="9" fillId="2" borderId="5" xfId="1" applyNumberFormat="1" applyFont="1" applyFill="1" applyBorder="1" applyAlignment="1">
      <alignment horizontal="center" wrapText="1"/>
    </xf>
    <xf numFmtId="49" fontId="9" fillId="2" borderId="8" xfId="1" applyNumberFormat="1" applyFont="1" applyFill="1" applyBorder="1" applyAlignment="1">
      <alignment horizontal="center" wrapText="1"/>
    </xf>
    <xf numFmtId="49" fontId="9" fillId="2" borderId="6" xfId="1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tabSelected="1" workbookViewId="0">
      <pane xSplit="16875" topLeftCell="R1"/>
      <selection activeCell="B10" sqref="B10:B12"/>
      <selection pane="topRight" activeCell="R1" sqref="R1"/>
    </sheetView>
  </sheetViews>
  <sheetFormatPr defaultRowHeight="12.75" x14ac:dyDescent="0.2"/>
  <cols>
    <col min="1" max="1" width="3.5703125" style="3" customWidth="1"/>
    <col min="2" max="2" width="18.140625" style="3" customWidth="1"/>
    <col min="3" max="3" width="9.7109375" style="5" customWidth="1"/>
    <col min="4" max="4" width="11.5703125" style="24" customWidth="1"/>
    <col min="5" max="5" width="14.42578125" style="14" customWidth="1"/>
    <col min="6" max="6" width="11.85546875" style="14" customWidth="1"/>
    <col min="7" max="8" width="11.5703125" style="14" hidden="1" customWidth="1"/>
    <col min="9" max="9" width="12.85546875" style="5" customWidth="1"/>
    <col min="10" max="10" width="10" style="5" customWidth="1"/>
    <col min="11" max="11" width="13.42578125" style="5" customWidth="1"/>
    <col min="12" max="12" width="13.28515625" style="5" customWidth="1"/>
    <col min="13" max="13" width="11.5703125" style="5" customWidth="1"/>
    <col min="14" max="14" width="13.140625" style="5" customWidth="1"/>
    <col min="15" max="15" width="11.5703125" style="5" customWidth="1"/>
    <col min="16" max="16" width="10.85546875" style="5" customWidth="1"/>
    <col min="17" max="17" width="12.5703125" style="5" customWidth="1"/>
    <col min="18" max="18" width="12.140625" style="1" customWidth="1"/>
    <col min="19" max="19" width="10.85546875" style="5" customWidth="1"/>
    <col min="20" max="20" width="9.28515625" style="1" customWidth="1"/>
    <col min="21" max="21" width="11.85546875" style="1" customWidth="1"/>
    <col min="22" max="23" width="10.7109375" style="1" customWidth="1"/>
    <col min="24" max="24" width="14.42578125" style="1" customWidth="1"/>
    <col min="25" max="25" width="13" style="1" customWidth="1"/>
    <col min="26" max="26" width="16.7109375" style="1" customWidth="1"/>
    <col min="27" max="27" width="14" style="1" customWidth="1"/>
    <col min="28" max="29" width="14.140625" style="1" customWidth="1"/>
    <col min="30" max="30" width="18.140625" style="1" customWidth="1"/>
    <col min="31" max="31" width="12.140625" style="1" customWidth="1"/>
    <col min="32" max="32" width="11.85546875" style="1" customWidth="1"/>
    <col min="33" max="34" width="9.42578125" style="1" customWidth="1"/>
    <col min="35" max="35" width="9.7109375" style="1" customWidth="1"/>
    <col min="36" max="36" width="15.85546875" style="1" customWidth="1"/>
    <col min="37" max="37" width="15.140625" style="1" customWidth="1"/>
    <col min="38" max="38" width="13.140625" style="1" customWidth="1"/>
    <col min="39" max="41" width="9.42578125" style="1" customWidth="1"/>
    <col min="42" max="42" width="16.5703125" style="1" customWidth="1"/>
    <col min="43" max="44" width="12.28515625" style="1" customWidth="1"/>
    <col min="45" max="45" width="14.5703125" style="1" customWidth="1"/>
    <col min="46" max="46" width="12.28515625" style="1" customWidth="1"/>
    <col min="47" max="47" width="15.85546875" style="1" customWidth="1"/>
    <col min="48" max="48" width="12.28515625" style="1" customWidth="1"/>
    <col min="49" max="49" width="26.28515625" style="1" customWidth="1"/>
    <col min="50" max="16384" width="9.140625" style="1"/>
  </cols>
  <sheetData>
    <row r="1" spans="1:55" x14ac:dyDescent="0.2">
      <c r="B1" s="63" t="s">
        <v>76</v>
      </c>
      <c r="C1" s="63"/>
      <c r="D1" s="63"/>
      <c r="W1" s="3"/>
      <c r="X1" s="3"/>
      <c r="Y1" s="3"/>
    </row>
    <row r="2" spans="1:55" x14ac:dyDescent="0.2">
      <c r="B2" s="63" t="s">
        <v>77</v>
      </c>
      <c r="C2" s="63"/>
      <c r="D2" s="63"/>
      <c r="E2" s="63"/>
      <c r="F2" s="63"/>
      <c r="S2" s="3"/>
      <c r="T2" s="3"/>
      <c r="U2" s="3"/>
      <c r="V2" s="3"/>
      <c r="W2" s="3"/>
      <c r="X2" s="3"/>
      <c r="Y2" s="3"/>
    </row>
    <row r="3" spans="1:55" x14ac:dyDescent="0.2">
      <c r="B3" s="63" t="s">
        <v>78</v>
      </c>
      <c r="C3" s="63"/>
      <c r="D3" s="63"/>
      <c r="E3" s="63"/>
      <c r="F3" s="63"/>
      <c r="S3" s="3"/>
      <c r="T3" s="3"/>
      <c r="U3" s="3"/>
      <c r="V3" s="3"/>
      <c r="W3" s="3"/>
      <c r="X3" s="3"/>
      <c r="Y3" s="3"/>
    </row>
    <row r="4" spans="1:55" x14ac:dyDescent="0.2">
      <c r="B4" s="63" t="s">
        <v>85</v>
      </c>
      <c r="C4" s="63"/>
      <c r="D4" s="63"/>
      <c r="E4" s="63"/>
      <c r="F4" s="63"/>
      <c r="S4" s="3"/>
      <c r="T4" s="3"/>
      <c r="U4" s="3"/>
      <c r="V4" s="3"/>
      <c r="W4" s="3"/>
      <c r="X4" s="3"/>
      <c r="Y4" s="3"/>
    </row>
    <row r="5" spans="1:55" x14ac:dyDescent="0.2">
      <c r="B5" s="63" t="s">
        <v>79</v>
      </c>
      <c r="C5" s="63"/>
      <c r="D5" s="63"/>
      <c r="E5" s="63"/>
      <c r="F5" s="63"/>
      <c r="S5" s="3"/>
      <c r="T5" s="3"/>
      <c r="U5" s="3"/>
      <c r="V5" s="3"/>
      <c r="W5" s="3"/>
      <c r="X5" s="3"/>
      <c r="Y5" s="3"/>
    </row>
    <row r="6" spans="1:55" x14ac:dyDescent="0.2">
      <c r="B6" s="63" t="s">
        <v>80</v>
      </c>
      <c r="C6" s="63"/>
      <c r="D6" s="63"/>
      <c r="E6" s="63"/>
      <c r="F6" s="63"/>
      <c r="S6" s="3"/>
      <c r="T6" s="3"/>
      <c r="U6" s="3"/>
      <c r="V6" s="3"/>
      <c r="W6" s="3"/>
      <c r="X6" s="3"/>
      <c r="Y6" s="3"/>
    </row>
    <row r="7" spans="1:55" x14ac:dyDescent="0.2">
      <c r="B7" s="63" t="s">
        <v>98</v>
      </c>
      <c r="C7" s="63"/>
      <c r="D7" s="63"/>
      <c r="E7" s="63"/>
      <c r="F7" s="63"/>
      <c r="S7" s="3"/>
      <c r="T7" s="3"/>
      <c r="U7" s="3"/>
      <c r="V7" s="3"/>
      <c r="W7" s="3"/>
      <c r="X7" s="3"/>
      <c r="Y7" s="3"/>
    </row>
    <row r="8" spans="1:55" x14ac:dyDescent="0.2">
      <c r="B8" s="63" t="s">
        <v>99</v>
      </c>
      <c r="C8" s="63"/>
      <c r="D8" s="63"/>
      <c r="E8" s="63"/>
      <c r="F8" s="63"/>
      <c r="S8" s="3"/>
      <c r="T8" s="3"/>
      <c r="U8" s="3"/>
      <c r="V8" s="3"/>
      <c r="W8" s="3"/>
      <c r="X8" s="3"/>
      <c r="Y8" s="3"/>
    </row>
    <row r="9" spans="1:55" ht="15.75" x14ac:dyDescent="0.25">
      <c r="A9" s="2"/>
      <c r="B9" s="2"/>
      <c r="C9" s="4"/>
      <c r="D9" s="21"/>
      <c r="E9" s="4"/>
      <c r="F9" s="4"/>
      <c r="G9" s="4"/>
      <c r="H9" s="4"/>
      <c r="I9" s="4"/>
      <c r="J9" s="74"/>
      <c r="K9" s="74"/>
      <c r="L9" s="33"/>
      <c r="M9" s="36"/>
      <c r="N9" s="36"/>
      <c r="O9" s="36"/>
      <c r="P9" s="36"/>
      <c r="Q9" s="36"/>
      <c r="R9" s="10"/>
      <c r="S9" s="74"/>
      <c r="T9" s="74"/>
      <c r="U9" s="37"/>
      <c r="V9" s="37"/>
    </row>
    <row r="10" spans="1:55" s="8" customFormat="1" ht="180" customHeight="1" x14ac:dyDescent="0.2">
      <c r="A10" s="58" t="s">
        <v>1</v>
      </c>
      <c r="B10" s="58" t="s">
        <v>0</v>
      </c>
      <c r="C10" s="58" t="s">
        <v>6</v>
      </c>
      <c r="D10" s="59" t="s">
        <v>7</v>
      </c>
      <c r="E10" s="60" t="s">
        <v>75</v>
      </c>
      <c r="F10" s="60" t="s">
        <v>41</v>
      </c>
      <c r="G10" s="60" t="s">
        <v>43</v>
      </c>
      <c r="H10" s="60" t="s">
        <v>44</v>
      </c>
      <c r="I10" s="69" t="s">
        <v>8</v>
      </c>
      <c r="J10" s="70"/>
      <c r="K10" s="70"/>
      <c r="L10" s="70"/>
      <c r="M10" s="70"/>
      <c r="N10" s="70"/>
      <c r="O10" s="70"/>
      <c r="P10" s="70"/>
      <c r="Q10" s="70"/>
      <c r="R10" s="71"/>
      <c r="S10" s="69" t="s">
        <v>9</v>
      </c>
      <c r="T10" s="70"/>
      <c r="U10" s="70"/>
      <c r="V10" s="70"/>
      <c r="W10" s="71"/>
      <c r="X10" s="27" t="s">
        <v>11</v>
      </c>
      <c r="Y10" s="25" t="s">
        <v>12</v>
      </c>
      <c r="Z10" s="25" t="s">
        <v>13</v>
      </c>
      <c r="AA10" s="55" t="s">
        <v>48</v>
      </c>
      <c r="AB10" s="56"/>
      <c r="AC10" s="57"/>
      <c r="AD10" s="25" t="s">
        <v>16</v>
      </c>
      <c r="AE10" s="25" t="s">
        <v>17</v>
      </c>
      <c r="AF10" s="64" t="s">
        <v>20</v>
      </c>
      <c r="AG10" s="64"/>
      <c r="AH10" s="64"/>
      <c r="AI10" s="55" t="s">
        <v>23</v>
      </c>
      <c r="AJ10" s="56"/>
      <c r="AK10" s="56"/>
      <c r="AL10" s="57"/>
      <c r="AM10" s="64" t="s">
        <v>24</v>
      </c>
      <c r="AN10" s="64"/>
      <c r="AO10" s="64"/>
      <c r="AP10" s="25" t="s">
        <v>26</v>
      </c>
      <c r="AQ10" s="25" t="s">
        <v>27</v>
      </c>
      <c r="AR10" s="25" t="s">
        <v>28</v>
      </c>
      <c r="AS10" s="25" t="s">
        <v>29</v>
      </c>
      <c r="AT10" s="25" t="s">
        <v>30</v>
      </c>
      <c r="AU10" s="25" t="s">
        <v>31</v>
      </c>
      <c r="AV10" s="25" t="s">
        <v>45</v>
      </c>
      <c r="AW10" s="38" t="s">
        <v>47</v>
      </c>
      <c r="AX10" s="30"/>
      <c r="AY10" s="30"/>
      <c r="AZ10" s="30"/>
      <c r="BA10" s="30"/>
      <c r="BB10" s="30"/>
      <c r="BC10" s="30"/>
    </row>
    <row r="11" spans="1:55" s="8" customFormat="1" ht="181.5" customHeight="1" x14ac:dyDescent="0.2">
      <c r="A11" s="58"/>
      <c r="B11" s="58"/>
      <c r="C11" s="58"/>
      <c r="D11" s="59"/>
      <c r="E11" s="61"/>
      <c r="F11" s="61"/>
      <c r="G11" s="61"/>
      <c r="H11" s="61"/>
      <c r="I11" s="28" t="s">
        <v>10</v>
      </c>
      <c r="J11" s="27" t="s">
        <v>39</v>
      </c>
      <c r="K11" s="32" t="s">
        <v>86</v>
      </c>
      <c r="L11" s="32" t="s">
        <v>87</v>
      </c>
      <c r="M11" s="32" t="s">
        <v>88</v>
      </c>
      <c r="N11" s="32" t="s">
        <v>89</v>
      </c>
      <c r="O11" s="32" t="s">
        <v>90</v>
      </c>
      <c r="P11" s="32" t="s">
        <v>92</v>
      </c>
      <c r="Q11" s="32" t="s">
        <v>91</v>
      </c>
      <c r="R11" s="32" t="s">
        <v>93</v>
      </c>
      <c r="S11" s="28" t="s">
        <v>10</v>
      </c>
      <c r="T11" s="27" t="s">
        <v>39</v>
      </c>
      <c r="U11" s="32" t="s">
        <v>95</v>
      </c>
      <c r="V11" s="32" t="s">
        <v>96</v>
      </c>
      <c r="W11" s="32" t="s">
        <v>97</v>
      </c>
      <c r="X11" s="27" t="s">
        <v>39</v>
      </c>
      <c r="Y11" s="27" t="s">
        <v>39</v>
      </c>
      <c r="Z11" s="27" t="s">
        <v>39</v>
      </c>
      <c r="AA11" s="34" t="s">
        <v>10</v>
      </c>
      <c r="AB11" s="27" t="s">
        <v>49</v>
      </c>
      <c r="AC11" s="32" t="s">
        <v>81</v>
      </c>
      <c r="AD11" s="27" t="s">
        <v>39</v>
      </c>
      <c r="AE11" s="27" t="s">
        <v>39</v>
      </c>
      <c r="AF11" s="28" t="s">
        <v>10</v>
      </c>
      <c r="AG11" s="27" t="s">
        <v>39</v>
      </c>
      <c r="AH11" s="27" t="s">
        <v>22</v>
      </c>
      <c r="AI11" s="27" t="s">
        <v>74</v>
      </c>
      <c r="AJ11" s="32" t="s">
        <v>83</v>
      </c>
      <c r="AK11" s="32" t="s">
        <v>84</v>
      </c>
      <c r="AL11" s="32" t="s">
        <v>82</v>
      </c>
      <c r="AM11" s="28" t="s">
        <v>10</v>
      </c>
      <c r="AN11" s="27" t="s">
        <v>40</v>
      </c>
      <c r="AO11" s="27" t="s">
        <v>38</v>
      </c>
      <c r="AP11" s="27" t="s">
        <v>40</v>
      </c>
      <c r="AQ11" s="27" t="s">
        <v>40</v>
      </c>
      <c r="AR11" s="27" t="s">
        <v>40</v>
      </c>
      <c r="AS11" s="27" t="s">
        <v>40</v>
      </c>
      <c r="AT11" s="27" t="s">
        <v>40</v>
      </c>
      <c r="AU11" s="27" t="s">
        <v>40</v>
      </c>
      <c r="AV11" s="27" t="s">
        <v>40</v>
      </c>
      <c r="AW11" s="32" t="s">
        <v>94</v>
      </c>
    </row>
    <row r="12" spans="1:55" s="7" customFormat="1" ht="15.75" hidden="1" customHeight="1" x14ac:dyDescent="0.25">
      <c r="A12" s="58"/>
      <c r="B12" s="58"/>
      <c r="C12" s="58"/>
      <c r="D12" s="59"/>
      <c r="E12" s="62"/>
      <c r="F12" s="62"/>
      <c r="G12" s="62"/>
      <c r="H12" s="62"/>
      <c r="I12" s="65" t="s">
        <v>3</v>
      </c>
      <c r="J12" s="65"/>
      <c r="K12" s="65"/>
      <c r="L12" s="65"/>
      <c r="M12" s="65"/>
      <c r="N12" s="65"/>
      <c r="O12" s="65"/>
      <c r="P12" s="65"/>
      <c r="Q12" s="65"/>
      <c r="R12" s="65"/>
      <c r="S12" s="66" t="s">
        <v>4</v>
      </c>
      <c r="T12" s="67"/>
      <c r="U12" s="67"/>
      <c r="V12" s="67"/>
      <c r="W12" s="68"/>
      <c r="X12" s="26" t="s">
        <v>5</v>
      </c>
      <c r="Y12" s="26" t="s">
        <v>2</v>
      </c>
      <c r="Z12" s="26" t="s">
        <v>14</v>
      </c>
      <c r="AA12" s="31"/>
      <c r="AB12" s="26" t="s">
        <v>15</v>
      </c>
      <c r="AC12" s="31"/>
      <c r="AD12" s="26" t="s">
        <v>18</v>
      </c>
      <c r="AE12" s="26" t="s">
        <v>19</v>
      </c>
      <c r="AF12" s="65" t="s">
        <v>21</v>
      </c>
      <c r="AG12" s="65"/>
      <c r="AH12" s="65"/>
      <c r="AI12" s="26" t="s">
        <v>25</v>
      </c>
      <c r="AJ12" s="35"/>
      <c r="AK12" s="35"/>
      <c r="AL12" s="35"/>
      <c r="AM12" s="65" t="s">
        <v>32</v>
      </c>
      <c r="AN12" s="65"/>
      <c r="AO12" s="65"/>
      <c r="AP12" s="26" t="s">
        <v>33</v>
      </c>
      <c r="AQ12" s="26" t="s">
        <v>34</v>
      </c>
      <c r="AR12" s="26" t="s">
        <v>35</v>
      </c>
      <c r="AS12" s="26" t="s">
        <v>36</v>
      </c>
      <c r="AT12" s="26" t="s">
        <v>37</v>
      </c>
      <c r="AU12" s="26" t="s">
        <v>46</v>
      </c>
      <c r="AV12" s="26" t="s">
        <v>50</v>
      </c>
      <c r="AW12" s="29"/>
    </row>
    <row r="13" spans="1:55" s="6" customFormat="1" ht="17.25" customHeight="1" x14ac:dyDescent="0.25">
      <c r="A13" s="11">
        <v>20</v>
      </c>
      <c r="B13" s="18" t="s">
        <v>51</v>
      </c>
      <c r="C13" s="19">
        <f t="shared" ref="C13:I13" si="0">SUM(C14:C29)</f>
        <v>12033</v>
      </c>
      <c r="D13" s="22">
        <f t="shared" si="0"/>
        <v>720.69999999999993</v>
      </c>
      <c r="E13" s="39">
        <f t="shared" si="0"/>
        <v>24991.62341</v>
      </c>
      <c r="F13" s="39">
        <f t="shared" si="0"/>
        <v>774.89999999999986</v>
      </c>
      <c r="G13" s="39">
        <f t="shared" si="0"/>
        <v>977.74999999999989</v>
      </c>
      <c r="H13" s="39">
        <f t="shared" si="0"/>
        <v>23238.973410000002</v>
      </c>
      <c r="I13" s="40">
        <f t="shared" si="0"/>
        <v>11347.202999999998</v>
      </c>
      <c r="J13" s="40">
        <f t="shared" ref="J13:AH13" si="1">SUM(J14:J29)</f>
        <v>70.2</v>
      </c>
      <c r="K13" s="40">
        <f t="shared" si="1"/>
        <v>846.62199999999996</v>
      </c>
      <c r="L13" s="40">
        <f t="shared" si="1"/>
        <v>1447</v>
      </c>
      <c r="M13" s="40">
        <f t="shared" si="1"/>
        <v>395.88</v>
      </c>
      <c r="N13" s="40">
        <f t="shared" si="1"/>
        <v>7520.5599999999995</v>
      </c>
      <c r="O13" s="40">
        <f t="shared" si="1"/>
        <v>390.44099999999997</v>
      </c>
      <c r="P13" s="40">
        <f t="shared" si="1"/>
        <v>151.09</v>
      </c>
      <c r="Q13" s="40">
        <f t="shared" si="1"/>
        <v>61.41</v>
      </c>
      <c r="R13" s="40">
        <f t="shared" si="1"/>
        <v>464</v>
      </c>
      <c r="S13" s="40">
        <f>SUM(S14:S29)</f>
        <v>429.29999999999995</v>
      </c>
      <c r="T13" s="40">
        <f t="shared" si="1"/>
        <v>70.2</v>
      </c>
      <c r="U13" s="40">
        <f t="shared" si="1"/>
        <v>131.023</v>
      </c>
      <c r="V13" s="40">
        <f t="shared" si="1"/>
        <v>96.948999999999998</v>
      </c>
      <c r="W13" s="40">
        <f t="shared" si="1"/>
        <v>131.12799999999999</v>
      </c>
      <c r="X13" s="40">
        <f t="shared" si="1"/>
        <v>70.2</v>
      </c>
      <c r="Y13" s="40">
        <f t="shared" si="1"/>
        <v>70.2</v>
      </c>
      <c r="Z13" s="40">
        <f t="shared" si="1"/>
        <v>70.2</v>
      </c>
      <c r="AA13" s="39">
        <f t="shared" si="1"/>
        <v>3422.4</v>
      </c>
      <c r="AB13" s="40">
        <f t="shared" si="1"/>
        <v>2994</v>
      </c>
      <c r="AC13" s="40">
        <f t="shared" si="1"/>
        <v>428.4</v>
      </c>
      <c r="AD13" s="40">
        <f t="shared" si="1"/>
        <v>70.2</v>
      </c>
      <c r="AE13" s="40">
        <f t="shared" si="1"/>
        <v>70.2</v>
      </c>
      <c r="AF13" s="40">
        <f t="shared" si="1"/>
        <v>118.2</v>
      </c>
      <c r="AG13" s="40">
        <f t="shared" si="1"/>
        <v>70.2</v>
      </c>
      <c r="AH13" s="40">
        <f t="shared" si="1"/>
        <v>48</v>
      </c>
      <c r="AI13" s="40">
        <f>SUM(AI14:AI29)</f>
        <v>23.700000000000003</v>
      </c>
      <c r="AJ13" s="40">
        <f t="shared" ref="AJ13:AL13" si="2">SUM(AJ14:AJ29)</f>
        <v>0</v>
      </c>
      <c r="AK13" s="40">
        <f t="shared" si="2"/>
        <v>0</v>
      </c>
      <c r="AL13" s="39">
        <f t="shared" si="2"/>
        <v>23.700000000000003</v>
      </c>
      <c r="AM13" s="40">
        <f t="shared" ref="AM13:AW13" si="3">SUM(AM14:AM29)</f>
        <v>73.699999999999989</v>
      </c>
      <c r="AN13" s="40">
        <f t="shared" si="3"/>
        <v>23.7</v>
      </c>
      <c r="AO13" s="40">
        <f t="shared" si="3"/>
        <v>50</v>
      </c>
      <c r="AP13" s="40">
        <f t="shared" si="3"/>
        <v>23.7</v>
      </c>
      <c r="AQ13" s="40">
        <f t="shared" si="3"/>
        <v>23.7</v>
      </c>
      <c r="AR13" s="40">
        <f t="shared" si="3"/>
        <v>23.7</v>
      </c>
      <c r="AS13" s="40">
        <f t="shared" si="3"/>
        <v>23.7</v>
      </c>
      <c r="AT13" s="40">
        <f t="shared" si="3"/>
        <v>23.7</v>
      </c>
      <c r="AU13" s="40">
        <f t="shared" si="3"/>
        <v>23.7</v>
      </c>
      <c r="AV13" s="40">
        <f t="shared" si="3"/>
        <v>23.7</v>
      </c>
      <c r="AW13" s="40">
        <f t="shared" si="3"/>
        <v>9060.2204099999999</v>
      </c>
    </row>
    <row r="14" spans="1:55" s="6" customFormat="1" ht="18.75" x14ac:dyDescent="0.3">
      <c r="A14" s="12" t="s">
        <v>52</v>
      </c>
      <c r="B14" s="13" t="s">
        <v>57</v>
      </c>
      <c r="C14" s="9">
        <v>442</v>
      </c>
      <c r="D14" s="23">
        <v>25.2</v>
      </c>
      <c r="E14" s="41">
        <f t="shared" ref="E14:E24" si="4">I14+S14+X14+Y14+Z14+AA14+AD14+AE14+AF14+AM14+AP14+AQ14+AR14+AS14+AT14+AU14+AV14+AW14+AL14</f>
        <v>950.41200000000003</v>
      </c>
      <c r="F14" s="41">
        <f t="shared" ref="F14:F24" si="5">J14+T14+X14+Y14+Z14+AD14+AE14+AG14+AI14+AN14+AP14+AQ14+AR14+AS14+AT14+AU14+AV14</f>
        <v>28.79999999999999</v>
      </c>
      <c r="G14" s="41">
        <f t="shared" ref="G14:G24" si="6">K14+W14</f>
        <v>0</v>
      </c>
      <c r="H14" s="41">
        <f>E14-F14-G14</f>
        <v>921.61200000000008</v>
      </c>
      <c r="I14" s="42">
        <f>SUM(J14:R14)</f>
        <v>9.6</v>
      </c>
      <c r="J14" s="43">
        <f>ROUND(70.2/12033*C14,1)</f>
        <v>2.6</v>
      </c>
      <c r="K14" s="43"/>
      <c r="L14" s="43"/>
      <c r="M14" s="43"/>
      <c r="N14" s="43"/>
      <c r="O14" s="43"/>
      <c r="P14" s="43"/>
      <c r="Q14" s="43"/>
      <c r="R14" s="43">
        <v>7</v>
      </c>
      <c r="S14" s="42">
        <f>SUM(T14:W14)</f>
        <v>2.6</v>
      </c>
      <c r="T14" s="43">
        <f>ROUND(70.2/12033*C14,1)</f>
        <v>2.6</v>
      </c>
      <c r="U14" s="43"/>
      <c r="V14" s="43"/>
      <c r="W14" s="43"/>
      <c r="X14" s="43">
        <f>ROUND(70.2/12033*C14,1)</f>
        <v>2.6</v>
      </c>
      <c r="Y14" s="43">
        <f>ROUND(70.2/12033*C14,1)</f>
        <v>2.6</v>
      </c>
      <c r="Z14" s="43">
        <f>ROUND(70.2/12033*C14,1)</f>
        <v>2.6</v>
      </c>
      <c r="AA14" s="44">
        <f>AB14+AC14</f>
        <v>215.7</v>
      </c>
      <c r="AB14" s="45">
        <v>188.7</v>
      </c>
      <c r="AC14" s="45">
        <v>27</v>
      </c>
      <c r="AD14" s="43">
        <f>ROUND(70.2/12033*C14,1)</f>
        <v>2.6</v>
      </c>
      <c r="AE14" s="43">
        <f>ROUND(70.2/12033*C14,1)</f>
        <v>2.6</v>
      </c>
      <c r="AF14" s="42">
        <f>SUM(AG14:AH14)</f>
        <v>4.3</v>
      </c>
      <c r="AG14" s="43">
        <f>ROUND(70.2/12033*C14,1)</f>
        <v>2.6</v>
      </c>
      <c r="AH14" s="43">
        <f>ROUND(48/720.7*D14,1)</f>
        <v>1.7</v>
      </c>
      <c r="AI14" s="43">
        <f>ROUND(23.7/720.7*D14,1)</f>
        <v>0.8</v>
      </c>
      <c r="AJ14" s="43"/>
      <c r="AK14" s="43"/>
      <c r="AL14" s="44">
        <f t="shared" ref="AL14:AL15" si="7">AK14+AJ14+AI14</f>
        <v>0.8</v>
      </c>
      <c r="AM14" s="42">
        <f>SUM(AN14:AO14)</f>
        <v>2.7</v>
      </c>
      <c r="AN14" s="43">
        <f>ROUND(23.7/12033*C14,1)</f>
        <v>0.9</v>
      </c>
      <c r="AO14" s="43">
        <f>ROUND(50/12033*C14,1)</f>
        <v>1.8</v>
      </c>
      <c r="AP14" s="43">
        <f>ROUND(23.7/12033*C14,1)</f>
        <v>0.9</v>
      </c>
      <c r="AQ14" s="43">
        <v>0.9</v>
      </c>
      <c r="AR14" s="43">
        <v>0.9</v>
      </c>
      <c r="AS14" s="43">
        <v>0.9</v>
      </c>
      <c r="AT14" s="43">
        <v>0.9</v>
      </c>
      <c r="AU14" s="43">
        <v>0.9</v>
      </c>
      <c r="AV14" s="43">
        <v>0.9</v>
      </c>
      <c r="AW14" s="46">
        <v>695.41200000000003</v>
      </c>
    </row>
    <row r="15" spans="1:55" s="6" customFormat="1" ht="18.75" x14ac:dyDescent="0.3">
      <c r="A15" s="12" t="s">
        <v>53</v>
      </c>
      <c r="B15" s="13" t="s">
        <v>58</v>
      </c>
      <c r="C15" s="9">
        <v>1177</v>
      </c>
      <c r="D15" s="23">
        <v>65.42</v>
      </c>
      <c r="E15" s="41">
        <f t="shared" si="4"/>
        <v>1633.2119999999995</v>
      </c>
      <c r="F15" s="41">
        <f t="shared" si="5"/>
        <v>75.799999999999983</v>
      </c>
      <c r="G15" s="41">
        <f t="shared" si="6"/>
        <v>147</v>
      </c>
      <c r="H15" s="41">
        <f t="shared" ref="H15:H24" si="8">E15-F15-G15</f>
        <v>1410.4119999999996</v>
      </c>
      <c r="I15" s="42">
        <f t="shared" ref="I15:I24" si="9">SUM(J15:R15)</f>
        <v>643.9</v>
      </c>
      <c r="J15" s="43">
        <f t="shared" ref="J15:J24" si="10">ROUND(70.2/12033*C15,1)</f>
        <v>6.9</v>
      </c>
      <c r="K15" s="43">
        <v>147</v>
      </c>
      <c r="L15" s="43">
        <v>253</v>
      </c>
      <c r="M15" s="43"/>
      <c r="N15" s="43"/>
      <c r="O15" s="43"/>
      <c r="P15" s="43"/>
      <c r="Q15" s="43"/>
      <c r="R15" s="43">
        <f>23+214</f>
        <v>237</v>
      </c>
      <c r="S15" s="42">
        <f t="shared" ref="S15:S24" si="11">SUM(T15:W15)</f>
        <v>6.9</v>
      </c>
      <c r="T15" s="43">
        <f t="shared" ref="T15:T24" si="12">ROUND(70.2/12033*C15,1)</f>
        <v>6.9</v>
      </c>
      <c r="U15" s="43"/>
      <c r="V15" s="43"/>
      <c r="W15" s="43"/>
      <c r="X15" s="43">
        <f t="shared" ref="X15:X24" si="13">ROUND(70.2/12033*C15,1)</f>
        <v>6.9</v>
      </c>
      <c r="Y15" s="43">
        <f t="shared" ref="Y15:Y24" si="14">ROUND(70.2/12033*C15,1)</f>
        <v>6.9</v>
      </c>
      <c r="Z15" s="43">
        <f t="shared" ref="Z15:Z24" si="15">ROUND(70.2/12033*C15,1)</f>
        <v>6.9</v>
      </c>
      <c r="AA15" s="44">
        <f t="shared" ref="AA15:AA24" si="16">AB15+AC15</f>
        <v>215.7</v>
      </c>
      <c r="AB15" s="45">
        <v>188.7</v>
      </c>
      <c r="AC15" s="45">
        <v>27</v>
      </c>
      <c r="AD15" s="43">
        <f t="shared" ref="AD15:AD24" si="17">ROUND(70.2/12033*C15,1)</f>
        <v>6.9</v>
      </c>
      <c r="AE15" s="43">
        <f t="shared" ref="AE15:AE29" si="18">ROUND(70.2/12033*C15,1)</f>
        <v>6.9</v>
      </c>
      <c r="AF15" s="42">
        <f t="shared" ref="AF15:AF24" si="19">SUM(AG15:AH15)</f>
        <v>11.3</v>
      </c>
      <c r="AG15" s="43">
        <f t="shared" ref="AG15:AG29" si="20">ROUND(70.2/12033*C15,1)</f>
        <v>6.9</v>
      </c>
      <c r="AH15" s="43">
        <f t="shared" ref="AH15:AH24" si="21">ROUND(48/720.7*D15,1)</f>
        <v>4.4000000000000004</v>
      </c>
      <c r="AI15" s="43">
        <f t="shared" ref="AI15:AI29" si="22">ROUND(23.7/720.7*D15,1)</f>
        <v>2.2000000000000002</v>
      </c>
      <c r="AJ15" s="43"/>
      <c r="AK15" s="43"/>
      <c r="AL15" s="44">
        <f t="shared" si="7"/>
        <v>2.2000000000000002</v>
      </c>
      <c r="AM15" s="42">
        <f t="shared" ref="AM15:AM24" si="23">SUM(AN15:AO15)</f>
        <v>7.2</v>
      </c>
      <c r="AN15" s="43">
        <f t="shared" ref="AN15:AN29" si="24">ROUND(23.7/12033*C15,1)</f>
        <v>2.2999999999999998</v>
      </c>
      <c r="AO15" s="43">
        <f t="shared" ref="AO15:AO29" si="25">ROUND(50/12033*C15,1)</f>
        <v>4.9000000000000004</v>
      </c>
      <c r="AP15" s="43">
        <f t="shared" ref="AP15:AP24" si="26">ROUND(23.7/12033*C15,1)</f>
        <v>2.2999999999999998</v>
      </c>
      <c r="AQ15" s="43">
        <v>2.2999999999999998</v>
      </c>
      <c r="AR15" s="43">
        <v>2.2999999999999998</v>
      </c>
      <c r="AS15" s="43">
        <v>2.2999999999999998</v>
      </c>
      <c r="AT15" s="43">
        <v>2.2999999999999998</v>
      </c>
      <c r="AU15" s="43">
        <v>2.2999999999999998</v>
      </c>
      <c r="AV15" s="43">
        <v>2.2999999999999998</v>
      </c>
      <c r="AW15" s="46">
        <v>695.41200000000003</v>
      </c>
    </row>
    <row r="16" spans="1:55" s="6" customFormat="1" ht="18.75" x14ac:dyDescent="0.3">
      <c r="A16" s="12" t="s">
        <v>54</v>
      </c>
      <c r="B16" s="13" t="s">
        <v>59</v>
      </c>
      <c r="C16" s="9">
        <v>2021</v>
      </c>
      <c r="D16" s="23">
        <v>100.28</v>
      </c>
      <c r="E16" s="41">
        <f t="shared" si="4"/>
        <v>3242.1924100000006</v>
      </c>
      <c r="F16" s="41">
        <f t="shared" si="5"/>
        <v>129.69999999999999</v>
      </c>
      <c r="G16" s="41">
        <f t="shared" si="6"/>
        <v>0</v>
      </c>
      <c r="H16" s="41">
        <f t="shared" si="8"/>
        <v>3112.4924100000007</v>
      </c>
      <c r="I16" s="42">
        <f t="shared" si="9"/>
        <v>1731.6599999999999</v>
      </c>
      <c r="J16" s="43">
        <f t="shared" si="10"/>
        <v>11.8</v>
      </c>
      <c r="K16" s="43"/>
      <c r="L16" s="43"/>
      <c r="M16" s="43">
        <v>84.24</v>
      </c>
      <c r="N16" s="43">
        <v>1600.62</v>
      </c>
      <c r="O16" s="43"/>
      <c r="P16" s="43"/>
      <c r="Q16" s="43"/>
      <c r="R16" s="43">
        <f t="shared" ref="R16:R24" si="27">ROUND(250/720.7*D16,0)</f>
        <v>35</v>
      </c>
      <c r="S16" s="42">
        <f t="shared" si="11"/>
        <v>11.8</v>
      </c>
      <c r="T16" s="43">
        <f t="shared" si="12"/>
        <v>11.8</v>
      </c>
      <c r="U16" s="43"/>
      <c r="V16" s="43"/>
      <c r="W16" s="43"/>
      <c r="X16" s="43">
        <f t="shared" si="13"/>
        <v>11.8</v>
      </c>
      <c r="Y16" s="43">
        <f t="shared" si="14"/>
        <v>11.8</v>
      </c>
      <c r="Z16" s="43">
        <f t="shared" si="15"/>
        <v>11.8</v>
      </c>
      <c r="AA16" s="44">
        <f t="shared" si="16"/>
        <v>503.3</v>
      </c>
      <c r="AB16" s="45">
        <v>440.3</v>
      </c>
      <c r="AC16" s="45">
        <v>63</v>
      </c>
      <c r="AD16" s="43">
        <f t="shared" si="17"/>
        <v>11.8</v>
      </c>
      <c r="AE16" s="43">
        <f t="shared" si="18"/>
        <v>11.8</v>
      </c>
      <c r="AF16" s="42">
        <f t="shared" si="19"/>
        <v>18.5</v>
      </c>
      <c r="AG16" s="43">
        <f t="shared" si="20"/>
        <v>11.8</v>
      </c>
      <c r="AH16" s="43">
        <f t="shared" si="21"/>
        <v>6.7</v>
      </c>
      <c r="AI16" s="43">
        <f t="shared" si="22"/>
        <v>3.3</v>
      </c>
      <c r="AJ16" s="43"/>
      <c r="AK16" s="43"/>
      <c r="AL16" s="44">
        <f>AK16+AJ16+AI16</f>
        <v>3.3</v>
      </c>
      <c r="AM16" s="42">
        <f t="shared" si="23"/>
        <v>12.4</v>
      </c>
      <c r="AN16" s="43">
        <f t="shared" si="24"/>
        <v>4</v>
      </c>
      <c r="AO16" s="43">
        <f t="shared" si="25"/>
        <v>8.4</v>
      </c>
      <c r="AP16" s="43">
        <f t="shared" si="26"/>
        <v>4</v>
      </c>
      <c r="AQ16" s="43">
        <v>4</v>
      </c>
      <c r="AR16" s="43">
        <v>4</v>
      </c>
      <c r="AS16" s="43">
        <v>4</v>
      </c>
      <c r="AT16" s="43">
        <v>4</v>
      </c>
      <c r="AU16" s="43">
        <v>4</v>
      </c>
      <c r="AV16" s="43">
        <v>4</v>
      </c>
      <c r="AW16" s="46">
        <v>874.23240999999996</v>
      </c>
    </row>
    <row r="17" spans="1:49" s="6" customFormat="1" ht="18.75" x14ac:dyDescent="0.3">
      <c r="A17" s="12" t="s">
        <v>55</v>
      </c>
      <c r="B17" s="13" t="s">
        <v>60</v>
      </c>
      <c r="C17" s="9">
        <v>554</v>
      </c>
      <c r="D17" s="23">
        <v>5.57</v>
      </c>
      <c r="E17" s="41">
        <f t="shared" si="4"/>
        <v>553.13299999999992</v>
      </c>
      <c r="F17" s="41">
        <f t="shared" si="5"/>
        <v>34.70000000000001</v>
      </c>
      <c r="G17" s="41">
        <f t="shared" si="6"/>
        <v>0</v>
      </c>
      <c r="H17" s="41">
        <f t="shared" si="8"/>
        <v>518.43299999999988</v>
      </c>
      <c r="I17" s="42">
        <f t="shared" si="9"/>
        <v>5.2</v>
      </c>
      <c r="J17" s="43">
        <f t="shared" si="10"/>
        <v>3.2</v>
      </c>
      <c r="K17" s="43"/>
      <c r="L17" s="43"/>
      <c r="M17" s="43"/>
      <c r="N17" s="43"/>
      <c r="O17" s="43"/>
      <c r="P17" s="43"/>
      <c r="Q17" s="43"/>
      <c r="R17" s="43">
        <f t="shared" si="27"/>
        <v>2</v>
      </c>
      <c r="S17" s="42">
        <f t="shared" si="11"/>
        <v>3.2</v>
      </c>
      <c r="T17" s="43">
        <f t="shared" si="12"/>
        <v>3.2</v>
      </c>
      <c r="U17" s="43"/>
      <c r="V17" s="43"/>
      <c r="W17" s="43"/>
      <c r="X17" s="43">
        <f t="shared" si="13"/>
        <v>3.2</v>
      </c>
      <c r="Y17" s="43">
        <f t="shared" si="14"/>
        <v>3.2</v>
      </c>
      <c r="Z17" s="43">
        <f t="shared" si="15"/>
        <v>3.2</v>
      </c>
      <c r="AA17" s="44">
        <f t="shared" si="16"/>
        <v>215.7</v>
      </c>
      <c r="AB17" s="45">
        <v>188.7</v>
      </c>
      <c r="AC17" s="45">
        <v>27</v>
      </c>
      <c r="AD17" s="43">
        <f t="shared" si="17"/>
        <v>3.2</v>
      </c>
      <c r="AE17" s="43">
        <f t="shared" si="18"/>
        <v>3.2</v>
      </c>
      <c r="AF17" s="42">
        <f t="shared" si="19"/>
        <v>3.6</v>
      </c>
      <c r="AG17" s="43">
        <f t="shared" si="20"/>
        <v>3.2</v>
      </c>
      <c r="AH17" s="43">
        <f t="shared" si="21"/>
        <v>0.4</v>
      </c>
      <c r="AI17" s="43">
        <f>ROUND(23.7/720.7*D17,1)+0.1</f>
        <v>0.30000000000000004</v>
      </c>
      <c r="AJ17" s="43"/>
      <c r="AK17" s="43"/>
      <c r="AL17" s="44">
        <f t="shared" ref="AL17:AL24" si="28">AK17+AJ17+AI17</f>
        <v>0.30000000000000004</v>
      </c>
      <c r="AM17" s="42">
        <f t="shared" si="23"/>
        <v>3.4</v>
      </c>
      <c r="AN17" s="43">
        <f t="shared" si="24"/>
        <v>1.1000000000000001</v>
      </c>
      <c r="AO17" s="43">
        <f t="shared" si="25"/>
        <v>2.2999999999999998</v>
      </c>
      <c r="AP17" s="43">
        <f t="shared" si="26"/>
        <v>1.1000000000000001</v>
      </c>
      <c r="AQ17" s="43">
        <v>1.1000000000000001</v>
      </c>
      <c r="AR17" s="43">
        <v>1.1000000000000001</v>
      </c>
      <c r="AS17" s="43">
        <v>1.1000000000000001</v>
      </c>
      <c r="AT17" s="43">
        <v>1.1000000000000001</v>
      </c>
      <c r="AU17" s="43">
        <v>1.1000000000000001</v>
      </c>
      <c r="AV17" s="43">
        <v>1.1000000000000001</v>
      </c>
      <c r="AW17" s="46">
        <v>298.03300000000002</v>
      </c>
    </row>
    <row r="18" spans="1:49" s="6" customFormat="1" ht="18.75" x14ac:dyDescent="0.3">
      <c r="A18" s="12" t="s">
        <v>56</v>
      </c>
      <c r="B18" s="13" t="s">
        <v>61</v>
      </c>
      <c r="C18" s="9">
        <v>1246</v>
      </c>
      <c r="D18" s="23">
        <v>45.58</v>
      </c>
      <c r="E18" s="41">
        <f t="shared" si="4"/>
        <v>1176.5219999999999</v>
      </c>
      <c r="F18" s="41">
        <f t="shared" si="5"/>
        <v>79.899999999999991</v>
      </c>
      <c r="G18" s="41">
        <f t="shared" si="6"/>
        <v>0</v>
      </c>
      <c r="H18" s="41">
        <f t="shared" si="8"/>
        <v>1096.6219999999998</v>
      </c>
      <c r="I18" s="42">
        <f t="shared" si="9"/>
        <v>23.3</v>
      </c>
      <c r="J18" s="43">
        <f t="shared" si="10"/>
        <v>7.3</v>
      </c>
      <c r="K18" s="43"/>
      <c r="L18" s="43"/>
      <c r="M18" s="43"/>
      <c r="N18" s="43"/>
      <c r="O18" s="43"/>
      <c r="P18" s="43"/>
      <c r="Q18" s="43"/>
      <c r="R18" s="43">
        <f t="shared" si="27"/>
        <v>16</v>
      </c>
      <c r="S18" s="42">
        <f t="shared" si="11"/>
        <v>7.3</v>
      </c>
      <c r="T18" s="43">
        <f t="shared" si="12"/>
        <v>7.3</v>
      </c>
      <c r="U18" s="43"/>
      <c r="V18" s="43"/>
      <c r="W18" s="43"/>
      <c r="X18" s="43">
        <f t="shared" si="13"/>
        <v>7.3</v>
      </c>
      <c r="Y18" s="43">
        <f t="shared" si="14"/>
        <v>7.3</v>
      </c>
      <c r="Z18" s="43">
        <f t="shared" si="15"/>
        <v>7.3</v>
      </c>
      <c r="AA18" s="44">
        <f t="shared" si="16"/>
        <v>287.60000000000002</v>
      </c>
      <c r="AB18" s="45">
        <v>251.6</v>
      </c>
      <c r="AC18" s="45">
        <v>36</v>
      </c>
      <c r="AD18" s="43">
        <f t="shared" si="17"/>
        <v>7.3</v>
      </c>
      <c r="AE18" s="43">
        <f t="shared" si="18"/>
        <v>7.3</v>
      </c>
      <c r="AF18" s="42">
        <f t="shared" si="19"/>
        <v>10.3</v>
      </c>
      <c r="AG18" s="43">
        <f t="shared" si="20"/>
        <v>7.3</v>
      </c>
      <c r="AH18" s="43">
        <f t="shared" si="21"/>
        <v>3</v>
      </c>
      <c r="AI18" s="43">
        <f t="shared" si="22"/>
        <v>1.5</v>
      </c>
      <c r="AJ18" s="43"/>
      <c r="AK18" s="43"/>
      <c r="AL18" s="44">
        <f t="shared" si="28"/>
        <v>1.5</v>
      </c>
      <c r="AM18" s="42">
        <f t="shared" si="23"/>
        <v>7.7</v>
      </c>
      <c r="AN18" s="43">
        <f t="shared" si="24"/>
        <v>2.5</v>
      </c>
      <c r="AO18" s="43">
        <f t="shared" si="25"/>
        <v>5.2</v>
      </c>
      <c r="AP18" s="43">
        <f t="shared" si="26"/>
        <v>2.5</v>
      </c>
      <c r="AQ18" s="43">
        <v>2.5</v>
      </c>
      <c r="AR18" s="43">
        <v>2.5</v>
      </c>
      <c r="AS18" s="43">
        <v>2.5</v>
      </c>
      <c r="AT18" s="43">
        <v>2.5</v>
      </c>
      <c r="AU18" s="43">
        <v>2.5</v>
      </c>
      <c r="AV18" s="43">
        <v>2.5</v>
      </c>
      <c r="AW18" s="46">
        <v>784.822</v>
      </c>
    </row>
    <row r="19" spans="1:49" s="6" customFormat="1" ht="18.75" x14ac:dyDescent="0.3">
      <c r="A19" s="12" t="s">
        <v>62</v>
      </c>
      <c r="B19" s="13" t="s">
        <v>68</v>
      </c>
      <c r="C19" s="9">
        <v>894</v>
      </c>
      <c r="D19" s="23">
        <v>55.77</v>
      </c>
      <c r="E19" s="41">
        <f t="shared" si="4"/>
        <v>1533.7329999999995</v>
      </c>
      <c r="F19" s="41">
        <f t="shared" si="5"/>
        <v>57.799999999999976</v>
      </c>
      <c r="G19" s="41">
        <f t="shared" si="6"/>
        <v>131.12799999999999</v>
      </c>
      <c r="H19" s="41">
        <f t="shared" si="8"/>
        <v>1344.8049999999996</v>
      </c>
      <c r="I19" s="42">
        <f t="shared" si="9"/>
        <v>24.2</v>
      </c>
      <c r="J19" s="43">
        <f t="shared" si="10"/>
        <v>5.2</v>
      </c>
      <c r="K19" s="43"/>
      <c r="L19" s="43"/>
      <c r="M19" s="43"/>
      <c r="N19" s="43"/>
      <c r="O19" s="43"/>
      <c r="P19" s="43"/>
      <c r="Q19" s="43"/>
      <c r="R19" s="43">
        <f t="shared" si="27"/>
        <v>19</v>
      </c>
      <c r="S19" s="42">
        <f t="shared" si="11"/>
        <v>364.29999999999995</v>
      </c>
      <c r="T19" s="43">
        <f t="shared" si="12"/>
        <v>5.2</v>
      </c>
      <c r="U19" s="43">
        <v>131.023</v>
      </c>
      <c r="V19" s="43">
        <v>96.948999999999998</v>
      </c>
      <c r="W19" s="43">
        <v>131.12799999999999</v>
      </c>
      <c r="X19" s="43">
        <f t="shared" si="13"/>
        <v>5.2</v>
      </c>
      <c r="Y19" s="43">
        <f t="shared" si="14"/>
        <v>5.2</v>
      </c>
      <c r="Z19" s="43">
        <f t="shared" si="15"/>
        <v>5.2</v>
      </c>
      <c r="AA19" s="44">
        <f t="shared" si="16"/>
        <v>201.29999999999998</v>
      </c>
      <c r="AB19" s="45">
        <v>176.1</v>
      </c>
      <c r="AC19" s="45">
        <v>25.2</v>
      </c>
      <c r="AD19" s="43">
        <f t="shared" si="17"/>
        <v>5.2</v>
      </c>
      <c r="AE19" s="43">
        <f t="shared" si="18"/>
        <v>5.2</v>
      </c>
      <c r="AF19" s="42">
        <f t="shared" si="19"/>
        <v>8.9</v>
      </c>
      <c r="AG19" s="43">
        <f t="shared" si="20"/>
        <v>5.2</v>
      </c>
      <c r="AH19" s="43">
        <f t="shared" si="21"/>
        <v>3.7</v>
      </c>
      <c r="AI19" s="43">
        <f t="shared" si="22"/>
        <v>1.8</v>
      </c>
      <c r="AJ19" s="43"/>
      <c r="AK19" s="43"/>
      <c r="AL19" s="44">
        <f t="shared" si="28"/>
        <v>1.8</v>
      </c>
      <c r="AM19" s="42">
        <f t="shared" si="23"/>
        <v>5.5</v>
      </c>
      <c r="AN19" s="43">
        <f t="shared" si="24"/>
        <v>1.8</v>
      </c>
      <c r="AO19" s="43">
        <f t="shared" si="25"/>
        <v>3.7</v>
      </c>
      <c r="AP19" s="43">
        <f t="shared" si="26"/>
        <v>1.8</v>
      </c>
      <c r="AQ19" s="43">
        <v>1.8</v>
      </c>
      <c r="AR19" s="43">
        <v>1.8</v>
      </c>
      <c r="AS19" s="43">
        <v>1.8</v>
      </c>
      <c r="AT19" s="43">
        <v>1.8</v>
      </c>
      <c r="AU19" s="43">
        <v>1.8</v>
      </c>
      <c r="AV19" s="43">
        <v>1.8</v>
      </c>
      <c r="AW19" s="46">
        <v>889.13300000000004</v>
      </c>
    </row>
    <row r="20" spans="1:49" s="6" customFormat="1" ht="18.75" x14ac:dyDescent="0.3">
      <c r="A20" s="12" t="s">
        <v>63</v>
      </c>
      <c r="B20" s="13" t="s">
        <v>69</v>
      </c>
      <c r="C20" s="9">
        <v>1917</v>
      </c>
      <c r="D20" s="23">
        <v>122.81</v>
      </c>
      <c r="E20" s="41">
        <f t="shared" si="4"/>
        <v>1805.6270000000006</v>
      </c>
      <c r="F20" s="41">
        <f t="shared" si="5"/>
        <v>123.20000000000003</v>
      </c>
      <c r="G20" s="41">
        <f t="shared" si="6"/>
        <v>226.51900000000001</v>
      </c>
      <c r="H20" s="41">
        <f t="shared" si="8"/>
        <v>1455.9080000000006</v>
      </c>
      <c r="I20" s="42">
        <f t="shared" si="9"/>
        <v>666.71900000000005</v>
      </c>
      <c r="J20" s="43">
        <f t="shared" si="10"/>
        <v>11.2</v>
      </c>
      <c r="K20" s="43">
        <v>226.51900000000001</v>
      </c>
      <c r="L20" s="43">
        <v>386</v>
      </c>
      <c r="M20" s="43"/>
      <c r="N20" s="43"/>
      <c r="O20" s="43"/>
      <c r="P20" s="43"/>
      <c r="Q20" s="43"/>
      <c r="R20" s="43">
        <f t="shared" si="27"/>
        <v>43</v>
      </c>
      <c r="S20" s="42">
        <f t="shared" si="11"/>
        <v>11.2</v>
      </c>
      <c r="T20" s="43">
        <f t="shared" si="12"/>
        <v>11.2</v>
      </c>
      <c r="U20" s="43"/>
      <c r="V20" s="43"/>
      <c r="W20" s="43"/>
      <c r="X20" s="43">
        <f t="shared" si="13"/>
        <v>11.2</v>
      </c>
      <c r="Y20" s="43">
        <f t="shared" si="14"/>
        <v>11.2</v>
      </c>
      <c r="Z20" s="43">
        <f t="shared" si="15"/>
        <v>11.2</v>
      </c>
      <c r="AA20" s="44">
        <f t="shared" si="16"/>
        <v>345.09999999999997</v>
      </c>
      <c r="AB20" s="45">
        <v>301.89999999999998</v>
      </c>
      <c r="AC20" s="45">
        <v>43.2</v>
      </c>
      <c r="AD20" s="43">
        <f t="shared" si="17"/>
        <v>11.2</v>
      </c>
      <c r="AE20" s="43">
        <f t="shared" si="18"/>
        <v>11.2</v>
      </c>
      <c r="AF20" s="42">
        <f t="shared" si="19"/>
        <v>19.399999999999999</v>
      </c>
      <c r="AG20" s="43">
        <f t="shared" si="20"/>
        <v>11.2</v>
      </c>
      <c r="AH20" s="43">
        <f t="shared" si="21"/>
        <v>8.1999999999999993</v>
      </c>
      <c r="AI20" s="43">
        <f t="shared" si="22"/>
        <v>4</v>
      </c>
      <c r="AJ20" s="43"/>
      <c r="AK20" s="43"/>
      <c r="AL20" s="44">
        <f t="shared" si="28"/>
        <v>4</v>
      </c>
      <c r="AM20" s="42">
        <f t="shared" si="23"/>
        <v>11.7</v>
      </c>
      <c r="AN20" s="43">
        <f>ROUND(23.7/12033*C20,1)-0.1</f>
        <v>3.6999999999999997</v>
      </c>
      <c r="AO20" s="43">
        <f t="shared" si="25"/>
        <v>8</v>
      </c>
      <c r="AP20" s="43">
        <f>ROUND(23.7/12033*C20,1)-0.1</f>
        <v>3.6999999999999997</v>
      </c>
      <c r="AQ20" s="43">
        <v>3.7</v>
      </c>
      <c r="AR20" s="43">
        <v>3.7</v>
      </c>
      <c r="AS20" s="43">
        <v>3.7</v>
      </c>
      <c r="AT20" s="43">
        <v>3.7</v>
      </c>
      <c r="AU20" s="43">
        <v>3.7</v>
      </c>
      <c r="AV20" s="43">
        <v>3.7</v>
      </c>
      <c r="AW20" s="46">
        <v>665.60799999999995</v>
      </c>
    </row>
    <row r="21" spans="1:49" s="6" customFormat="1" ht="18.75" x14ac:dyDescent="0.3">
      <c r="A21" s="12" t="s">
        <v>64</v>
      </c>
      <c r="B21" s="13" t="s">
        <v>70</v>
      </c>
      <c r="C21" s="9">
        <v>980</v>
      </c>
      <c r="D21" s="23">
        <v>113</v>
      </c>
      <c r="E21" s="41">
        <f t="shared" si="4"/>
        <v>2658.0370000000007</v>
      </c>
      <c r="F21" s="41">
        <f t="shared" si="5"/>
        <v>64.5</v>
      </c>
      <c r="G21" s="41">
        <f t="shared" si="6"/>
        <v>185</v>
      </c>
      <c r="H21" s="41">
        <f t="shared" si="8"/>
        <v>2408.5370000000007</v>
      </c>
      <c r="I21" s="42">
        <f t="shared" si="9"/>
        <v>1147.6410000000001</v>
      </c>
      <c r="J21" s="43">
        <f t="shared" si="10"/>
        <v>5.7</v>
      </c>
      <c r="K21" s="43">
        <v>185</v>
      </c>
      <c r="L21" s="43">
        <v>315</v>
      </c>
      <c r="M21" s="43"/>
      <c r="N21" s="43"/>
      <c r="O21" s="43">
        <f>37.5+352.941</f>
        <v>390.44099999999997</v>
      </c>
      <c r="P21" s="43">
        <v>151.09</v>
      </c>
      <c r="Q21" s="43">
        <v>61.41</v>
      </c>
      <c r="R21" s="43">
        <f t="shared" si="27"/>
        <v>39</v>
      </c>
      <c r="S21" s="42">
        <f t="shared" si="11"/>
        <v>5.7</v>
      </c>
      <c r="T21" s="43">
        <f t="shared" si="12"/>
        <v>5.7</v>
      </c>
      <c r="U21" s="43"/>
      <c r="V21" s="43"/>
      <c r="W21" s="43"/>
      <c r="X21" s="43">
        <f t="shared" si="13"/>
        <v>5.7</v>
      </c>
      <c r="Y21" s="43">
        <f t="shared" si="14"/>
        <v>5.7</v>
      </c>
      <c r="Z21" s="43">
        <f t="shared" si="15"/>
        <v>5.7</v>
      </c>
      <c r="AA21" s="44">
        <f t="shared" si="16"/>
        <v>287.60000000000002</v>
      </c>
      <c r="AB21" s="45">
        <v>251.6</v>
      </c>
      <c r="AC21" s="45">
        <v>36</v>
      </c>
      <c r="AD21" s="43">
        <f t="shared" si="17"/>
        <v>5.7</v>
      </c>
      <c r="AE21" s="43">
        <f t="shared" si="18"/>
        <v>5.7</v>
      </c>
      <c r="AF21" s="42">
        <f t="shared" si="19"/>
        <v>13.2</v>
      </c>
      <c r="AG21" s="43">
        <f t="shared" si="20"/>
        <v>5.7</v>
      </c>
      <c r="AH21" s="43">
        <f t="shared" si="21"/>
        <v>7.5</v>
      </c>
      <c r="AI21" s="43">
        <f t="shared" si="22"/>
        <v>3.7</v>
      </c>
      <c r="AJ21" s="43"/>
      <c r="AK21" s="43"/>
      <c r="AL21" s="44">
        <f t="shared" si="28"/>
        <v>3.7</v>
      </c>
      <c r="AM21" s="42">
        <f t="shared" si="23"/>
        <v>6</v>
      </c>
      <c r="AN21" s="43">
        <f t="shared" si="24"/>
        <v>1.9</v>
      </c>
      <c r="AO21" s="43">
        <f t="shared" si="25"/>
        <v>4.0999999999999996</v>
      </c>
      <c r="AP21" s="43">
        <f t="shared" si="26"/>
        <v>1.9</v>
      </c>
      <c r="AQ21" s="43">
        <v>1.9</v>
      </c>
      <c r="AR21" s="43">
        <v>1.9</v>
      </c>
      <c r="AS21" s="43">
        <v>1.9</v>
      </c>
      <c r="AT21" s="43">
        <v>1.9</v>
      </c>
      <c r="AU21" s="43">
        <v>1.9</v>
      </c>
      <c r="AV21" s="43">
        <v>1.9</v>
      </c>
      <c r="AW21" s="46">
        <v>1152.396</v>
      </c>
    </row>
    <row r="22" spans="1:49" s="6" customFormat="1" ht="31.5" x14ac:dyDescent="0.3">
      <c r="A22" s="12" t="s">
        <v>65</v>
      </c>
      <c r="B22" s="20" t="s">
        <v>71</v>
      </c>
      <c r="C22" s="9">
        <v>874</v>
      </c>
      <c r="D22" s="23">
        <v>80</v>
      </c>
      <c r="E22" s="41">
        <f t="shared" si="4"/>
        <v>7943.6890000000003</v>
      </c>
      <c r="F22" s="41">
        <f t="shared" si="5"/>
        <v>57.000000000000028</v>
      </c>
      <c r="G22" s="41">
        <f t="shared" si="6"/>
        <v>210.982</v>
      </c>
      <c r="H22" s="41">
        <f t="shared" si="8"/>
        <v>7675.7070000000003</v>
      </c>
      <c r="I22" s="42">
        <f t="shared" si="9"/>
        <v>6837.6619999999994</v>
      </c>
      <c r="J22" s="43">
        <f t="shared" si="10"/>
        <v>5.0999999999999996</v>
      </c>
      <c r="K22" s="43">
        <v>210.982</v>
      </c>
      <c r="L22" s="43">
        <v>362</v>
      </c>
      <c r="M22" s="43">
        <v>311.64</v>
      </c>
      <c r="N22" s="43">
        <v>5919.94</v>
      </c>
      <c r="O22" s="43"/>
      <c r="P22" s="43"/>
      <c r="Q22" s="43"/>
      <c r="R22" s="43">
        <f t="shared" si="27"/>
        <v>28</v>
      </c>
      <c r="S22" s="42">
        <f t="shared" si="11"/>
        <v>5.0999999999999996</v>
      </c>
      <c r="T22" s="43">
        <f t="shared" si="12"/>
        <v>5.0999999999999996</v>
      </c>
      <c r="U22" s="43"/>
      <c r="V22" s="43"/>
      <c r="W22" s="43"/>
      <c r="X22" s="43">
        <f t="shared" si="13"/>
        <v>5.0999999999999996</v>
      </c>
      <c r="Y22" s="43">
        <f t="shared" si="14"/>
        <v>5.0999999999999996</v>
      </c>
      <c r="Z22" s="43">
        <f t="shared" si="15"/>
        <v>5.0999999999999996</v>
      </c>
      <c r="AA22" s="44">
        <f t="shared" si="16"/>
        <v>215.7</v>
      </c>
      <c r="AB22" s="45">
        <v>188.7</v>
      </c>
      <c r="AC22" s="45">
        <v>27</v>
      </c>
      <c r="AD22" s="43">
        <f t="shared" si="17"/>
        <v>5.0999999999999996</v>
      </c>
      <c r="AE22" s="43">
        <f t="shared" si="18"/>
        <v>5.0999999999999996</v>
      </c>
      <c r="AF22" s="42">
        <f t="shared" si="19"/>
        <v>10.399999999999999</v>
      </c>
      <c r="AG22" s="43">
        <f t="shared" si="20"/>
        <v>5.0999999999999996</v>
      </c>
      <c r="AH22" s="43">
        <f t="shared" si="21"/>
        <v>5.3</v>
      </c>
      <c r="AI22" s="43">
        <f t="shared" si="22"/>
        <v>2.6</v>
      </c>
      <c r="AJ22" s="43"/>
      <c r="AK22" s="43"/>
      <c r="AL22" s="44">
        <f t="shared" si="28"/>
        <v>2.6</v>
      </c>
      <c r="AM22" s="42">
        <f t="shared" si="23"/>
        <v>5.3</v>
      </c>
      <c r="AN22" s="43">
        <f t="shared" si="24"/>
        <v>1.7</v>
      </c>
      <c r="AO22" s="43">
        <f t="shared" si="25"/>
        <v>3.6</v>
      </c>
      <c r="AP22" s="43">
        <f t="shared" si="26"/>
        <v>1.7</v>
      </c>
      <c r="AQ22" s="43">
        <v>1.7</v>
      </c>
      <c r="AR22" s="43">
        <v>1.7</v>
      </c>
      <c r="AS22" s="43">
        <v>1.7</v>
      </c>
      <c r="AT22" s="43">
        <v>1.7</v>
      </c>
      <c r="AU22" s="43">
        <v>1.7</v>
      </c>
      <c r="AV22" s="43">
        <v>1.7</v>
      </c>
      <c r="AW22" s="46">
        <v>829.52700000000004</v>
      </c>
    </row>
    <row r="23" spans="1:49" s="6" customFormat="1" ht="31.5" x14ac:dyDescent="0.3">
      <c r="A23" s="12" t="s">
        <v>66</v>
      </c>
      <c r="B23" s="20" t="s">
        <v>72</v>
      </c>
      <c r="C23" s="9">
        <v>1102</v>
      </c>
      <c r="D23" s="23">
        <v>62.17</v>
      </c>
      <c r="E23" s="41">
        <f t="shared" si="4"/>
        <v>1742.2950000000001</v>
      </c>
      <c r="F23" s="41">
        <f t="shared" si="5"/>
        <v>70.800000000000011</v>
      </c>
      <c r="G23" s="41">
        <f t="shared" si="6"/>
        <v>0</v>
      </c>
      <c r="H23" s="41">
        <f t="shared" si="8"/>
        <v>1671.4950000000001</v>
      </c>
      <c r="I23" s="42">
        <f t="shared" si="9"/>
        <v>28.4</v>
      </c>
      <c r="J23" s="43">
        <f t="shared" si="10"/>
        <v>6.4</v>
      </c>
      <c r="K23" s="43"/>
      <c r="L23" s="43"/>
      <c r="M23" s="43"/>
      <c r="N23" s="43"/>
      <c r="O23" s="43"/>
      <c r="P23" s="43"/>
      <c r="Q23" s="43"/>
      <c r="R23" s="43">
        <f t="shared" si="27"/>
        <v>22</v>
      </c>
      <c r="S23" s="42">
        <f t="shared" si="11"/>
        <v>6.4</v>
      </c>
      <c r="T23" s="43">
        <f t="shared" si="12"/>
        <v>6.4</v>
      </c>
      <c r="U23" s="43"/>
      <c r="V23" s="43"/>
      <c r="W23" s="43"/>
      <c r="X23" s="43">
        <f t="shared" si="13"/>
        <v>6.4</v>
      </c>
      <c r="Y23" s="43">
        <f t="shared" si="14"/>
        <v>6.4</v>
      </c>
      <c r="Z23" s="43">
        <f t="shared" si="15"/>
        <v>6.4</v>
      </c>
      <c r="AA23" s="44">
        <f t="shared" si="16"/>
        <v>503.3</v>
      </c>
      <c r="AB23" s="45">
        <v>440.3</v>
      </c>
      <c r="AC23" s="45">
        <v>63</v>
      </c>
      <c r="AD23" s="43">
        <f t="shared" si="17"/>
        <v>6.4</v>
      </c>
      <c r="AE23" s="43">
        <f t="shared" si="18"/>
        <v>6.4</v>
      </c>
      <c r="AF23" s="42">
        <f t="shared" si="19"/>
        <v>10.5</v>
      </c>
      <c r="AG23" s="43">
        <f t="shared" si="20"/>
        <v>6.4</v>
      </c>
      <c r="AH23" s="43">
        <f t="shared" si="21"/>
        <v>4.0999999999999996</v>
      </c>
      <c r="AI23" s="43">
        <f t="shared" si="22"/>
        <v>2</v>
      </c>
      <c r="AJ23" s="43"/>
      <c r="AK23" s="43"/>
      <c r="AL23" s="44">
        <f t="shared" si="28"/>
        <v>2</v>
      </c>
      <c r="AM23" s="42">
        <f t="shared" si="23"/>
        <v>6.8</v>
      </c>
      <c r="AN23" s="43">
        <f t="shared" si="24"/>
        <v>2.2000000000000002</v>
      </c>
      <c r="AO23" s="43">
        <f t="shared" si="25"/>
        <v>4.5999999999999996</v>
      </c>
      <c r="AP23" s="43">
        <f t="shared" si="26"/>
        <v>2.2000000000000002</v>
      </c>
      <c r="AQ23" s="43">
        <v>2.2000000000000002</v>
      </c>
      <c r="AR23" s="43">
        <v>2.2000000000000002</v>
      </c>
      <c r="AS23" s="43">
        <v>2.2000000000000002</v>
      </c>
      <c r="AT23" s="43">
        <v>2.2000000000000002</v>
      </c>
      <c r="AU23" s="43">
        <v>2.2000000000000002</v>
      </c>
      <c r="AV23" s="43">
        <v>2.2000000000000002</v>
      </c>
      <c r="AW23" s="46">
        <v>1137.4949999999999</v>
      </c>
    </row>
    <row r="24" spans="1:49" s="6" customFormat="1" ht="14.25" customHeight="1" x14ac:dyDescent="0.3">
      <c r="A24" s="12" t="s">
        <v>67</v>
      </c>
      <c r="B24" s="13" t="s">
        <v>73</v>
      </c>
      <c r="C24" s="9">
        <v>826</v>
      </c>
      <c r="D24" s="23">
        <v>44.9</v>
      </c>
      <c r="E24" s="41">
        <f t="shared" si="4"/>
        <v>1752.7710000000002</v>
      </c>
      <c r="F24" s="41">
        <f t="shared" si="5"/>
        <v>52.70000000000001</v>
      </c>
      <c r="G24" s="41">
        <f t="shared" si="6"/>
        <v>77.120999999999995</v>
      </c>
      <c r="H24" s="41">
        <f t="shared" si="8"/>
        <v>1622.95</v>
      </c>
      <c r="I24" s="42">
        <f t="shared" si="9"/>
        <v>228.92099999999999</v>
      </c>
      <c r="J24" s="43">
        <f t="shared" si="10"/>
        <v>4.8</v>
      </c>
      <c r="K24" s="43">
        <v>77.120999999999995</v>
      </c>
      <c r="L24" s="43">
        <v>131</v>
      </c>
      <c r="M24" s="43"/>
      <c r="N24" s="43"/>
      <c r="O24" s="43"/>
      <c r="P24" s="43"/>
      <c r="Q24" s="43"/>
      <c r="R24" s="43">
        <f t="shared" si="27"/>
        <v>16</v>
      </c>
      <c r="S24" s="42">
        <f t="shared" si="11"/>
        <v>4.8</v>
      </c>
      <c r="T24" s="43">
        <f t="shared" si="12"/>
        <v>4.8</v>
      </c>
      <c r="U24" s="43"/>
      <c r="V24" s="43"/>
      <c r="W24" s="43"/>
      <c r="X24" s="43">
        <f t="shared" si="13"/>
        <v>4.8</v>
      </c>
      <c r="Y24" s="43">
        <f t="shared" si="14"/>
        <v>4.8</v>
      </c>
      <c r="Z24" s="43">
        <f t="shared" si="15"/>
        <v>4.8</v>
      </c>
      <c r="AA24" s="44">
        <f t="shared" si="16"/>
        <v>431.4</v>
      </c>
      <c r="AB24" s="45">
        <v>377.4</v>
      </c>
      <c r="AC24" s="45">
        <v>54</v>
      </c>
      <c r="AD24" s="43">
        <f t="shared" si="17"/>
        <v>4.8</v>
      </c>
      <c r="AE24" s="43">
        <f t="shared" si="18"/>
        <v>4.8</v>
      </c>
      <c r="AF24" s="42">
        <f t="shared" si="19"/>
        <v>7.8</v>
      </c>
      <c r="AG24" s="43">
        <f t="shared" si="20"/>
        <v>4.8</v>
      </c>
      <c r="AH24" s="43">
        <f t="shared" si="21"/>
        <v>3</v>
      </c>
      <c r="AI24" s="43">
        <f t="shared" si="22"/>
        <v>1.5</v>
      </c>
      <c r="AJ24" s="43"/>
      <c r="AK24" s="43"/>
      <c r="AL24" s="44">
        <f t="shared" si="28"/>
        <v>1.5</v>
      </c>
      <c r="AM24" s="42">
        <f t="shared" si="23"/>
        <v>5</v>
      </c>
      <c r="AN24" s="43">
        <f t="shared" si="24"/>
        <v>1.6</v>
      </c>
      <c r="AO24" s="43">
        <f t="shared" si="25"/>
        <v>3.4</v>
      </c>
      <c r="AP24" s="43">
        <f t="shared" si="26"/>
        <v>1.6</v>
      </c>
      <c r="AQ24" s="43">
        <v>1.6</v>
      </c>
      <c r="AR24" s="43">
        <v>1.6</v>
      </c>
      <c r="AS24" s="43">
        <v>1.6</v>
      </c>
      <c r="AT24" s="43">
        <v>1.6</v>
      </c>
      <c r="AU24" s="43">
        <v>1.6</v>
      </c>
      <c r="AV24" s="43">
        <v>1.6</v>
      </c>
      <c r="AW24" s="46">
        <v>1038.1500000000001</v>
      </c>
    </row>
    <row r="25" spans="1:49" s="6" customFormat="1" ht="15.75" hidden="1" x14ac:dyDescent="0.25">
      <c r="A25" s="12"/>
      <c r="B25" s="13"/>
      <c r="C25" s="9"/>
      <c r="D25" s="23"/>
      <c r="E25" s="41"/>
      <c r="F25" s="41"/>
      <c r="G25" s="41"/>
      <c r="H25" s="4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2"/>
      <c r="T25" s="43"/>
      <c r="U25" s="43"/>
      <c r="V25" s="43"/>
      <c r="W25" s="43"/>
      <c r="X25" s="43"/>
      <c r="Y25" s="43"/>
      <c r="Z25" s="43"/>
      <c r="AA25" s="43"/>
      <c r="AB25" s="46"/>
      <c r="AC25" s="46"/>
      <c r="AD25" s="43"/>
      <c r="AE25" s="43">
        <f t="shared" si="18"/>
        <v>0</v>
      </c>
      <c r="AF25" s="42"/>
      <c r="AG25" s="43">
        <f t="shared" si="20"/>
        <v>0</v>
      </c>
      <c r="AH25" s="43"/>
      <c r="AI25" s="43">
        <f t="shared" si="22"/>
        <v>0</v>
      </c>
      <c r="AJ25" s="43"/>
      <c r="AK25" s="43"/>
      <c r="AL25" s="43"/>
      <c r="AM25" s="42"/>
      <c r="AN25" s="43">
        <f t="shared" si="24"/>
        <v>0</v>
      </c>
      <c r="AO25" s="43">
        <f t="shared" si="25"/>
        <v>0</v>
      </c>
      <c r="AP25" s="43"/>
      <c r="AQ25" s="43"/>
      <c r="AR25" s="43"/>
      <c r="AS25" s="43"/>
      <c r="AT25" s="43"/>
      <c r="AU25" s="43"/>
      <c r="AV25" s="43"/>
      <c r="AW25" s="47"/>
    </row>
    <row r="26" spans="1:49" s="6" customFormat="1" ht="15.75" hidden="1" x14ac:dyDescent="0.25">
      <c r="A26" s="12"/>
      <c r="B26" s="13"/>
      <c r="C26" s="9"/>
      <c r="D26" s="23"/>
      <c r="E26" s="41"/>
      <c r="F26" s="41"/>
      <c r="G26" s="41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2"/>
      <c r="T26" s="43"/>
      <c r="U26" s="43"/>
      <c r="V26" s="43"/>
      <c r="W26" s="43"/>
      <c r="X26" s="43"/>
      <c r="Y26" s="43"/>
      <c r="Z26" s="43"/>
      <c r="AA26" s="43"/>
      <c r="AB26" s="46"/>
      <c r="AC26" s="46"/>
      <c r="AD26" s="43"/>
      <c r="AE26" s="43">
        <f t="shared" si="18"/>
        <v>0</v>
      </c>
      <c r="AF26" s="42"/>
      <c r="AG26" s="43">
        <f t="shared" si="20"/>
        <v>0</v>
      </c>
      <c r="AH26" s="43"/>
      <c r="AI26" s="43">
        <f t="shared" si="22"/>
        <v>0</v>
      </c>
      <c r="AJ26" s="43"/>
      <c r="AK26" s="43"/>
      <c r="AL26" s="43"/>
      <c r="AM26" s="42"/>
      <c r="AN26" s="43">
        <f t="shared" si="24"/>
        <v>0</v>
      </c>
      <c r="AO26" s="43">
        <f t="shared" si="25"/>
        <v>0</v>
      </c>
      <c r="AP26" s="43"/>
      <c r="AQ26" s="43"/>
      <c r="AR26" s="43"/>
      <c r="AS26" s="43"/>
      <c r="AT26" s="43"/>
      <c r="AU26" s="43"/>
      <c r="AV26" s="43"/>
      <c r="AW26" s="47"/>
    </row>
    <row r="27" spans="1:49" s="6" customFormat="1" ht="15.75" hidden="1" x14ac:dyDescent="0.25">
      <c r="A27" s="12"/>
      <c r="B27" s="13"/>
      <c r="C27" s="9"/>
      <c r="D27" s="23"/>
      <c r="E27" s="41"/>
      <c r="F27" s="41"/>
      <c r="G27" s="41"/>
      <c r="H27" s="41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3"/>
      <c r="AB27" s="46"/>
      <c r="AC27" s="46"/>
      <c r="AD27" s="43"/>
      <c r="AE27" s="43">
        <f t="shared" si="18"/>
        <v>0</v>
      </c>
      <c r="AF27" s="42"/>
      <c r="AG27" s="43">
        <f t="shared" si="20"/>
        <v>0</v>
      </c>
      <c r="AH27" s="43"/>
      <c r="AI27" s="43">
        <f t="shared" si="22"/>
        <v>0</v>
      </c>
      <c r="AJ27" s="43"/>
      <c r="AK27" s="43"/>
      <c r="AL27" s="43"/>
      <c r="AM27" s="42"/>
      <c r="AN27" s="43">
        <f t="shared" si="24"/>
        <v>0</v>
      </c>
      <c r="AO27" s="43">
        <f t="shared" si="25"/>
        <v>0</v>
      </c>
      <c r="AP27" s="43"/>
      <c r="AQ27" s="43"/>
      <c r="AR27" s="43"/>
      <c r="AS27" s="43"/>
      <c r="AT27" s="43"/>
      <c r="AU27" s="43"/>
      <c r="AV27" s="43"/>
      <c r="AW27" s="47"/>
    </row>
    <row r="28" spans="1:49" s="6" customFormat="1" ht="15.75" hidden="1" x14ac:dyDescent="0.25">
      <c r="A28" s="12"/>
      <c r="B28" s="13"/>
      <c r="C28" s="9"/>
      <c r="D28" s="23"/>
      <c r="E28" s="41"/>
      <c r="F28" s="41"/>
      <c r="G28" s="41"/>
      <c r="H28" s="41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3"/>
      <c r="U28" s="43"/>
      <c r="V28" s="43"/>
      <c r="W28" s="43"/>
      <c r="X28" s="43"/>
      <c r="Y28" s="43"/>
      <c r="Z28" s="43"/>
      <c r="AA28" s="43"/>
      <c r="AB28" s="46"/>
      <c r="AC28" s="46"/>
      <c r="AD28" s="43"/>
      <c r="AE28" s="43">
        <f t="shared" si="18"/>
        <v>0</v>
      </c>
      <c r="AF28" s="42"/>
      <c r="AG28" s="43">
        <f t="shared" si="20"/>
        <v>0</v>
      </c>
      <c r="AH28" s="43"/>
      <c r="AI28" s="43">
        <f t="shared" si="22"/>
        <v>0</v>
      </c>
      <c r="AJ28" s="43"/>
      <c r="AK28" s="43"/>
      <c r="AL28" s="43"/>
      <c r="AM28" s="42"/>
      <c r="AN28" s="43">
        <f t="shared" si="24"/>
        <v>0</v>
      </c>
      <c r="AO28" s="43">
        <f t="shared" si="25"/>
        <v>0</v>
      </c>
      <c r="AP28" s="43"/>
      <c r="AQ28" s="43"/>
      <c r="AR28" s="43"/>
      <c r="AS28" s="43"/>
      <c r="AT28" s="43"/>
      <c r="AU28" s="43"/>
      <c r="AV28" s="43"/>
      <c r="AW28" s="47"/>
    </row>
    <row r="29" spans="1:49" s="6" customFormat="1" ht="15.75" hidden="1" x14ac:dyDescent="0.25">
      <c r="A29" s="12"/>
      <c r="B29" s="13"/>
      <c r="C29" s="9"/>
      <c r="D29" s="23"/>
      <c r="E29" s="41"/>
      <c r="F29" s="41"/>
      <c r="G29" s="41"/>
      <c r="H29" s="41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2"/>
      <c r="T29" s="43"/>
      <c r="U29" s="43"/>
      <c r="V29" s="43"/>
      <c r="W29" s="43"/>
      <c r="X29" s="43"/>
      <c r="Y29" s="43"/>
      <c r="Z29" s="43"/>
      <c r="AA29" s="43"/>
      <c r="AB29" s="46"/>
      <c r="AC29" s="46"/>
      <c r="AD29" s="43"/>
      <c r="AE29" s="43">
        <f t="shared" si="18"/>
        <v>0</v>
      </c>
      <c r="AF29" s="42"/>
      <c r="AG29" s="43">
        <f t="shared" si="20"/>
        <v>0</v>
      </c>
      <c r="AH29" s="43"/>
      <c r="AI29" s="43">
        <f t="shared" si="22"/>
        <v>0</v>
      </c>
      <c r="AJ29" s="43"/>
      <c r="AK29" s="43"/>
      <c r="AL29" s="43"/>
      <c r="AM29" s="42"/>
      <c r="AN29" s="43">
        <f t="shared" si="24"/>
        <v>0</v>
      </c>
      <c r="AO29" s="43">
        <f t="shared" si="25"/>
        <v>0</v>
      </c>
      <c r="AP29" s="43"/>
      <c r="AQ29" s="43"/>
      <c r="AR29" s="43"/>
      <c r="AS29" s="43"/>
      <c r="AT29" s="43"/>
      <c r="AU29" s="43"/>
      <c r="AV29" s="43"/>
      <c r="AW29" s="47"/>
    </row>
    <row r="30" spans="1:49" s="15" customFormat="1" ht="42" hidden="1" customHeight="1" x14ac:dyDescent="0.2">
      <c r="A30" s="16"/>
      <c r="B30" s="17"/>
      <c r="C30" s="72" t="s">
        <v>42</v>
      </c>
      <c r="D30" s="73"/>
      <c r="E30" s="48"/>
      <c r="F30" s="49"/>
      <c r="G30" s="49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x14ac:dyDescent="0.2">
      <c r="E31" s="52"/>
      <c r="F31" s="52"/>
      <c r="G31" s="52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53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</row>
  </sheetData>
  <mergeCells count="29">
    <mergeCell ref="C30:D30"/>
    <mergeCell ref="S10:W10"/>
    <mergeCell ref="J9:K9"/>
    <mergeCell ref="S9:T9"/>
    <mergeCell ref="F10:F12"/>
    <mergeCell ref="G10:G12"/>
    <mergeCell ref="H10:H12"/>
    <mergeCell ref="B1:D1"/>
    <mergeCell ref="AF10:AH10"/>
    <mergeCell ref="AM10:AO10"/>
    <mergeCell ref="I12:R12"/>
    <mergeCell ref="S12:W12"/>
    <mergeCell ref="AF12:AH12"/>
    <mergeCell ref="AM12:AO12"/>
    <mergeCell ref="AA10:AC10"/>
    <mergeCell ref="I10:R10"/>
    <mergeCell ref="B7:F7"/>
    <mergeCell ref="B8:F8"/>
    <mergeCell ref="B2:F2"/>
    <mergeCell ref="B3:F3"/>
    <mergeCell ref="B4:F4"/>
    <mergeCell ref="B5:F5"/>
    <mergeCell ref="B6:F6"/>
    <mergeCell ref="AI10:AL10"/>
    <mergeCell ref="A10:A12"/>
    <mergeCell ref="B10:B12"/>
    <mergeCell ref="C10:C12"/>
    <mergeCell ref="D10:D12"/>
    <mergeCell ref="E10:E12"/>
  </mergeCells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Прил№2 к Решению о методике</vt:lpstr>
    </vt:vector>
  </TitlesOfParts>
  <Company>KFINKURSK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Chevichelova_S</dc:creator>
  <cp:lastModifiedBy>Таня</cp:lastModifiedBy>
  <cp:lastPrinted>2016-11-15T12:55:24Z</cp:lastPrinted>
  <dcterms:created xsi:type="dcterms:W3CDTF">2005-09-23T11:06:45Z</dcterms:created>
  <dcterms:modified xsi:type="dcterms:W3CDTF">2016-12-01T14:07:04Z</dcterms:modified>
</cp:coreProperties>
</file>