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11700" activeTab="0"/>
  </bookViews>
  <sheets>
    <sheet name="прил 1" sheetId="1" r:id="rId1"/>
    <sheet name="прил 5" sheetId="2" r:id="rId2"/>
    <sheet name="прил 7 " sheetId="3" r:id="rId3"/>
    <sheet name="прил 8 " sheetId="4" r:id="rId4"/>
    <sheet name="прил 9 " sheetId="5" r:id="rId5"/>
    <sheet name="прил 10 " sheetId="6" r:id="rId6"/>
    <sheet name="прил 11 " sheetId="7" r:id="rId7"/>
    <sheet name="прил 12 " sheetId="8" r:id="rId8"/>
  </sheets>
  <definedNames>
    <definedName name="_xlnm.Print_Titles" localSheetId="5">'прил 10 '!$10:$11</definedName>
    <definedName name="_xlnm.Print_Titles" localSheetId="6">'прил 11 '!$10:$11</definedName>
    <definedName name="_xlnm.Print_Titles" localSheetId="2">'прил 7 '!$10:$11</definedName>
    <definedName name="_xlnm.Print_Titles" localSheetId="4">'прил 9 '!$10:$11</definedName>
    <definedName name="_xlnm.Print_Area" localSheetId="0">'прил 1'!$A$1:$H$52</definedName>
    <definedName name="_xlnm.Print_Area" localSheetId="5">'прил 10 '!$A$1:$L$665</definedName>
    <definedName name="_xlnm.Print_Area" localSheetId="6">'прил 11 '!$A$1:$D$504</definedName>
    <definedName name="_xlnm.Print_Area" localSheetId="7">'прил 12 '!$A$1:$E$477</definedName>
    <definedName name="_xlnm.Print_Area" localSheetId="2">'прил 7 '!$A$1:$F$597</definedName>
    <definedName name="_xlnm.Print_Area" localSheetId="4">'прил 9 '!$A$1:$I$678</definedName>
  </definedNames>
  <calcPr fullCalcOnLoad="1"/>
</workbook>
</file>

<file path=xl/sharedStrings.xml><?xml version="1.0" encoding="utf-8"?>
<sst xmlns="http://schemas.openxmlformats.org/spreadsheetml/2006/main" count="14320" uniqueCount="1220">
  <si>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</si>
  <si>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</si>
  <si>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</si>
  <si>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</si>
  <si>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</si>
  <si>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</si>
  <si>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</si>
  <si>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</si>
  <si>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</si>
  <si>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</si>
  <si>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</si>
  <si>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</si>
  <si>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</si>
  <si>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</si>
  <si>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</si>
  <si>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</si>
  <si>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</si>
  <si>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</si>
  <si>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</si>
  <si>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</si>
  <si>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</si>
  <si>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</si>
  <si>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</si>
  <si>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</si>
  <si>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</si>
  <si>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</si>
  <si>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</si>
  <si>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</si>
  <si>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</si>
  <si>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</si>
  <si>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</si>
  <si>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</si>
  <si>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</si>
  <si>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</si>
  <si>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</si>
  <si>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</si>
  <si>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</si>
  <si>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</si>
  <si>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</si>
  <si>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</si>
  <si>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</si>
  <si>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</si>
  <si>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</si>
  <si>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</si>
  <si>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</si>
  <si>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</si>
  <si>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</si>
  <si>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</si>
  <si>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</si>
  <si>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</si>
  <si>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</si>
  <si>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</si>
  <si>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</si>
  <si>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</si>
  <si>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</si>
  <si>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</si>
  <si>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</si>
  <si>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</si>
  <si>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</si>
  <si>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</si>
  <si>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</si>
  <si>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</si>
  <si>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</si>
  <si>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</si>
  <si>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</si>
  <si>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</si>
  <si>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</si>
  <si>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</si>
  <si>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</si>
  <si>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</si>
  <si>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</si>
  <si>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</si>
  <si>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</si>
  <si>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</si>
  <si>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</si>
  <si>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</si>
  <si>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</si>
  <si>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</si>
  <si>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</si>
  <si>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</si>
  <si>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</si>
  <si>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</si>
  <si>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</si>
  <si>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</si>
  <si>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</si>
  <si>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</si>
  <si>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</si>
  <si>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</si>
  <si>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</si>
  <si>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</si>
  <si>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</si>
  <si>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</si>
  <si>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</si>
  <si>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</si>
  <si>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</si>
  <si>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</si>
  <si>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</si>
  <si>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</si>
  <si>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</si>
  <si>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</si>
  <si>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</si>
  <si>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</si>
  <si>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</si>
  <si>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</si>
  <si>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</si>
  <si>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</si>
  <si>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</si>
  <si>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</si>
  <si>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</si>
  <si>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</si>
  <si>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</si>
  <si>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</si>
  <si>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</si>
  <si>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</si>
  <si>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</si>
  <si>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</si>
  <si>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</si>
  <si>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</si>
  <si>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</si>
  <si>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</si>
  <si>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</si>
  <si>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</si>
  <si>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</si>
  <si>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</si>
  <si>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</si>
  <si>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</si>
  <si>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</si>
  <si>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</si>
  <si>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</si>
  <si>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</si>
  <si>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</si>
  <si>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</si>
  <si>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</si>
  <si>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</si>
  <si>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</si>
  <si>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</si>
  <si>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</si>
  <si>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</si>
  <si>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</si>
  <si>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</si>
  <si>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</si>
  <si>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</si>
  <si>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</si>
  <si>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</si>
  <si>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</si>
  <si>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</si>
  <si>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</si>
  <si>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</si>
  <si>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</si>
  <si>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</si>
  <si>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</si>
  <si>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</si>
  <si>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</si>
  <si>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</si>
  <si>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</si>
  <si>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</si>
  <si>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</si>
  <si>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</si>
  <si>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</si>
  <si>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</si>
  <si>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</si>
  <si>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</si>
  <si>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</si>
  <si>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</si>
  <si>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</si>
  <si>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</si>
  <si>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</si>
  <si>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</si>
  <si>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</si>
  <si>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</si>
  <si>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</si>
  <si>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</si>
  <si>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</si>
  <si>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</si>
  <si>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</si>
  <si>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</si>
  <si>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</si>
  <si>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</si>
  <si>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</si>
  <si>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</si>
  <si>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</si>
  <si>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</si>
  <si>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</si>
  <si>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</si>
  <si>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</si>
  <si>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</si>
  <si>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</si>
  <si>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</si>
  <si>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</si>
  <si>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</si>
  <si>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</si>
  <si>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</si>
  <si>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</si>
  <si>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</si>
  <si>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</si>
  <si>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</si>
  <si>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</si>
  <si>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</si>
  <si>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</si>
  <si>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</si>
  <si>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</si>
  <si>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</si>
  <si>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</si>
  <si>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</si>
  <si>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</si>
  <si>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</si>
  <si>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</si>
  <si>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</si>
  <si>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</si>
  <si>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</si>
  <si>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</si>
  <si>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</si>
  <si>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</si>
  <si>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</si>
  <si>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</si>
  <si>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</si>
  <si>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</si>
  <si>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</si>
  <si>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</si>
  <si>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</si>
  <si>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</si>
  <si>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</si>
  <si>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</si>
  <si>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</si>
  <si>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</si>
  <si>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</si>
  <si>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</si>
  <si>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</si>
  <si>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</si>
  <si>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</si>
  <si>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</si>
  <si>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</si>
  <si>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</si>
  <si>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</si>
  <si>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</si>
  <si>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</si>
  <si>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</si>
  <si>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</si>
  <si>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</si>
  <si>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</si>
  <si>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</si>
  <si>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</si>
  <si>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</si>
  <si>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</si>
  <si>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</si>
  <si>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</si>
  <si>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</si>
  <si>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</si>
  <si>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</si>
  <si>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</si>
  <si>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</si>
  <si>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</si>
  <si>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</si>
  <si>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Капитальные вложения в объекты государственной (муниципальной) собственности</t>
  </si>
  <si>
    <t>400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</si>
  <si>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</si>
  <si>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</si>
  <si>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</si>
  <si>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</si>
  <si>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</si>
  <si>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</si>
  <si>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</si>
  <si>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</si>
  <si>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</si>
  <si>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</si>
  <si>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</si>
  <si>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</si>
  <si>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</si>
  <si>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</si>
  <si>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</si>
  <si>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</si>
  <si>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</si>
  <si>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</si>
  <si>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</si>
  <si>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</si>
  <si>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</si>
  <si>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</si>
  <si>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</si>
  <si>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</si>
  <si>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</si>
  <si>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</si>
  <si>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</si>
  <si>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</si>
  <si>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</si>
  <si>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</si>
  <si>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</si>
  <si>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</si>
  <si>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</si>
  <si>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</si>
  <si>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</si>
  <si>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</si>
  <si>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</si>
  <si>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</si>
  <si>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</si>
  <si>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</si>
  <si>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</si>
  <si>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</si>
  <si>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</si>
  <si>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</si>
  <si>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>07 2 05 13600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</si>
  <si>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</si>
  <si>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</si>
  <si>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</si>
  <si>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</si>
  <si>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</si>
  <si>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</si>
  <si>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</si>
  <si>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</si>
  <si>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</si>
  <si>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</si>
  <si>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</si>
  <si>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</si>
  <si>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</si>
  <si>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</si>
  <si>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</si>
  <si>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</si>
  <si>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</si>
  <si>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</si>
  <si>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</si>
  <si>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</si>
  <si>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</si>
  <si>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</si>
  <si>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</si>
  <si>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</si>
  <si>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</si>
  <si>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</si>
  <si>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</si>
  <si>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</si>
  <si>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</si>
  <si>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</si>
  <si>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</si>
  <si>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</si>
  <si>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</si>
  <si>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</si>
  <si>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</si>
  <si>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</si>
  <si>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</si>
  <si>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</si>
  <si>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</si>
  <si>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</si>
  <si>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</si>
  <si>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</si>
  <si>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</si>
  <si>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</si>
  <si>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</si>
  <si>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</si>
  <si>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</si>
  <si>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Основное мероприятие "Строительство локальных сетей водоснабжения"</t>
  </si>
  <si>
    <t>16 1 01 00000</t>
  </si>
  <si>
    <t xml:space="preserve">Обеспечение  устойчивого  развития  сельских территорий </t>
  </si>
  <si>
    <t>16 1 01  L5670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</si>
  <si>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</si>
  <si>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</si>
  <si>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</si>
  <si>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</si>
  <si>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Реализация мероприятий по устойчивому развитию сельских территорий за счет средств областного бюджета</t>
  </si>
  <si>
    <t>16 1 01  R5671</t>
  </si>
  <si>
    <t>16 1 01 П1417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</si>
  <si>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</si>
  <si>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</si>
  <si>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</si>
  <si>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</si>
  <si>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</si>
  <si>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</si>
  <si>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</si>
  <si>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</si>
  <si>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</si>
  <si>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</si>
  <si>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</si>
  <si>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</si>
  <si>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</si>
  <si>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</si>
  <si>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</si>
  <si>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</si>
  <si>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</si>
  <si>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</si>
  <si>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</si>
  <si>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</si>
  <si>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</si>
  <si>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Общее образование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</si>
  <si>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</si>
  <si>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</si>
  <si>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</si>
  <si>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</si>
  <si>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</si>
  <si>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</si>
  <si>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</si>
  <si>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</si>
  <si>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</si>
  <si>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</si>
  <si>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</si>
  <si>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</si>
  <si>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</si>
  <si>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</si>
  <si>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</si>
  <si>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</si>
  <si>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</si>
  <si>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</si>
  <si>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</si>
  <si>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</si>
  <si>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</si>
  <si>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</si>
  <si>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</si>
  <si>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</si>
  <si>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</si>
  <si>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</si>
  <si>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</si>
  <si>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</si>
  <si>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</si>
  <si>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</si>
  <si>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</si>
  <si>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</si>
  <si>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</si>
  <si>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</si>
  <si>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</si>
  <si>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</si>
  <si>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</si>
  <si>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</si>
  <si>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</si>
  <si>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</si>
  <si>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</si>
  <si>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</si>
  <si>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</si>
  <si>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</si>
  <si>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</si>
  <si>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</si>
  <si>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</si>
  <si>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</si>
  <si>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</si>
  <si>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</si>
  <si>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</si>
  <si>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</si>
  <si>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</si>
  <si>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</si>
  <si>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</si>
  <si>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</si>
  <si>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</si>
  <si>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</si>
  <si>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</si>
  <si>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</si>
  <si>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</si>
  <si>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</si>
  <si>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</si>
  <si>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</si>
  <si>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</si>
  <si>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</si>
  <si>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</si>
  <si>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</si>
  <si>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</si>
  <si>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</si>
  <si>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</si>
  <si>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</si>
  <si>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</si>
  <si>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</si>
  <si>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</si>
  <si>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</si>
  <si>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</si>
  <si>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</si>
  <si>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</si>
  <si>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</si>
  <si>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</si>
  <si>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</si>
  <si>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</si>
  <si>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</si>
  <si>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</si>
  <si>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</si>
  <si>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</si>
  <si>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</si>
  <si>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</si>
  <si>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</si>
  <si>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</si>
  <si>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</si>
  <si>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</si>
  <si>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</si>
  <si>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</si>
  <si>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</si>
  <si>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</si>
  <si>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</si>
  <si>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</si>
  <si>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</si>
  <si>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</si>
  <si>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</si>
  <si>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муниципальных учреждений культуры</t>
  </si>
  <si>
    <t>79 1 00 L5195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</si>
  <si>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</si>
  <si>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</si>
  <si>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</si>
  <si>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</si>
  <si>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</si>
  <si>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</si>
  <si>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</si>
  <si>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</si>
  <si>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</si>
  <si>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</si>
  <si>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</si>
  <si>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</si>
  <si>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</si>
  <si>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</si>
  <si>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</si>
  <si>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10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</si>
  <si>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</si>
  <si>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</si>
  <si>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</si>
  <si>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</si>
  <si>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</si>
  <si>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</si>
  <si>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</si>
  <si>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</si>
  <si>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</si>
  <si>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</si>
  <si>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</si>
  <si>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</si>
  <si>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</si>
  <si>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</si>
  <si>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</si>
  <si>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</si>
  <si>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</si>
  <si>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</si>
  <si>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</si>
  <si>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</si>
  <si>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</si>
  <si>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</si>
  <si>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</si>
  <si>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</si>
  <si>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</si>
  <si>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</si>
  <si>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</si>
  <si>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</si>
  <si>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</si>
  <si>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</si>
  <si>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</si>
  <si>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</si>
  <si>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</si>
  <si>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</si>
  <si>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</si>
  <si>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</si>
  <si>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</si>
  <si>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</si>
  <si>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</si>
  <si>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</si>
  <si>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</si>
  <si>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</si>
  <si>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</si>
  <si>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</si>
  <si>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</si>
  <si>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</si>
  <si>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</si>
  <si>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</si>
  <si>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</si>
  <si>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</si>
  <si>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</si>
  <si>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</si>
  <si>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</si>
  <si>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</si>
  <si>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</si>
  <si>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</si>
  <si>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</si>
  <si>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</si>
  <si>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</si>
  <si>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</si>
  <si>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</si>
  <si>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</si>
  <si>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</si>
  <si>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</si>
  <si>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</si>
  <si>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</si>
  <si>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</si>
  <si>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</si>
  <si>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</si>
  <si>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</si>
  <si>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</si>
  <si>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</si>
  <si>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</si>
  <si>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</si>
  <si>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</si>
  <si>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</si>
  <si>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</si>
  <si>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Региональный проект "Современная школа"</t>
  </si>
  <si>
    <t>03 1 E1 00000</t>
  </si>
  <si>
    <t>03 1 E1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</si>
  <si>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</si>
  <si>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03 1 Е2 54910</t>
  </si>
  <si>
    <t>Создание новых мест дополнительного образования детей</t>
  </si>
  <si>
    <t xml:space="preserve">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</si>
  <si>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2 Е2 00000</t>
  </si>
  <si>
    <t>03 2 Е2 54910</t>
  </si>
  <si>
    <t>03 1 01 С1401</t>
  </si>
  <si>
    <t>03 1 01 13040</t>
  </si>
  <si>
    <t>Приложение № 9</t>
  </si>
  <si>
    <t>ГРБС</t>
  </si>
  <si>
    <t>КБК 207 113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</si>
  <si>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</si>
  <si>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</si>
  <si>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</si>
  <si>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</si>
  <si>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</si>
  <si>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</si>
  <si>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</si>
  <si>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</si>
  <si>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</si>
  <si>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06 1 00 000000</t>
  </si>
  <si>
    <t>06 1 01 000000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</si>
  <si>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</si>
  <si>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</si>
  <si>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</si>
  <si>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</si>
  <si>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</si>
  <si>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</si>
  <si>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</si>
  <si>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</si>
  <si>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</si>
  <si>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</si>
  <si>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</si>
  <si>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</si>
  <si>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</si>
  <si>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</si>
  <si>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</si>
  <si>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</si>
  <si>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</si>
  <si>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</si>
  <si>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</si>
  <si>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</si>
  <si>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</si>
  <si>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</si>
  <si>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</si>
  <si>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</si>
  <si>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</si>
  <si>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</si>
  <si>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</si>
  <si>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</si>
  <si>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</si>
  <si>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</si>
  <si>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2020 год</t>
  </si>
  <si>
    <t>Бюджет 2020 год</t>
  </si>
  <si>
    <t>Приложение № 11</t>
  </si>
  <si>
    <t>Сумма</t>
  </si>
  <si>
    <t>01 0 0000000</t>
  </si>
  <si>
    <t xml:space="preserve"> 01 1 01 11820</t>
  </si>
  <si>
    <t xml:space="preserve"> 01 1 01 13320</t>
  </si>
  <si>
    <t xml:space="preserve"> 01 1 01 С1401</t>
  </si>
  <si>
    <t>Развитие библиотечного дела</t>
  </si>
  <si>
    <t xml:space="preserve"> 01 2 01 С1442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</si>
  <si>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</si>
  <si>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</si>
  <si>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</si>
  <si>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</si>
  <si>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</si>
  <si>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</si>
  <si>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</si>
  <si>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</si>
  <si>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</si>
  <si>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мероприятий государственной программы Российской Федерации "Доступная среда" на 2011-2020 годы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</si>
  <si>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</si>
  <si>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</si>
  <si>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</si>
  <si>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</si>
  <si>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</si>
  <si>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</si>
  <si>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</si>
  <si>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</si>
  <si>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</si>
  <si>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</si>
  <si>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</si>
  <si>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</si>
  <si>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</si>
  <si>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</si>
  <si>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</si>
  <si>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</si>
  <si>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Проведение Всероссийской сельскохозяйственной переписи в 2016 году</t>
  </si>
  <si>
    <t>77 2 00 53910</t>
  </si>
  <si>
    <t>77 3 00 С1441</t>
  </si>
  <si>
    <t xml:space="preserve">к  решению Представительного  собрания 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</si>
  <si>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2020 год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</si>
  <si>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2020 год</t>
  </si>
  <si>
    <t>Сумма                      на 2021 год</t>
  </si>
  <si>
    <t>Сумма                      на 2022 год</t>
  </si>
  <si>
    <t>Приложение № 8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</si>
  <si>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2021 и 2022 г.г.</t>
  </si>
  <si>
    <t>Условно утвержденные расходы</t>
  </si>
  <si>
    <t>Бюджет 2021 год</t>
  </si>
  <si>
    <t>Бюджет 2022 год</t>
  </si>
  <si>
    <t>Ведомственная структура расходов бюджета  муниципального района " Глушковский район" Курской области                                                                                              на  плановый период 2021 и 2022 г.г.</t>
  </si>
  <si>
    <t>Приложение № 10</t>
  </si>
  <si>
    <t>Приложение № 12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</si>
  <si>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2021 и 2022 г.г.</t>
  </si>
  <si>
    <t>"О  бюджета муниципального района "Глушковский район" Курской области на 2020 год и плановый период 2021 и 2022 г.г."</t>
  </si>
  <si>
    <t>03 1 Е4 00000</t>
  </si>
  <si>
    <t>03 1 Е4 52100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</si>
  <si>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</si>
  <si>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</si>
  <si>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"О   бюджете муниципального района "Глушковский район" Курской области на 2020 год и плановый период 2021 и 2022 г.г."</t>
  </si>
  <si>
    <t>"О  бюджете муниципального района "Глушковский район" Курской области на 2020 год и плановый период 2021 и 2022 г.г. "</t>
  </si>
  <si>
    <t>"О бюджете муниципального района "Глушковский район" Курской области на 2020 год и плановый период 2021 и 2022 г.г."</t>
  </si>
  <si>
    <t>Основное мероприятие "Ликвидация накопленного экологического ущерба"</t>
  </si>
  <si>
    <t>06 1 02 00000</t>
  </si>
  <si>
    <t>06 1 02 С1469</t>
  </si>
  <si>
    <t>03 2 04 00000</t>
  </si>
  <si>
    <t>03 2 04 13070</t>
  </si>
  <si>
    <t>Основное мероприятие "Проведение муниципальной политики в области имущественных и земельных отношений на территории Глушковского района Курской области "</t>
  </si>
  <si>
    <t>11 1 01 13604</t>
  </si>
  <si>
    <t>11 1 01 S3604</t>
  </si>
  <si>
    <t xml:space="preserve"> от  23 декабря    2019 г.  № 114</t>
  </si>
  <si>
    <t xml:space="preserve"> от    23 декабря    2019 г.  № 114</t>
  </si>
  <si>
    <t xml:space="preserve"> от 23 декабря   2019г.  № 114</t>
  </si>
  <si>
    <t xml:space="preserve"> от  23 декабря  2019г.  № 114</t>
  </si>
  <si>
    <t xml:space="preserve"> от   23 декабря   2019 г.  № 114</t>
  </si>
  <si>
    <t xml:space="preserve"> от    23 декабря  2019 г.  № 114</t>
  </si>
  <si>
    <t xml:space="preserve">Мероприятия по внесению в  Единый государственный реестр недвижимости сведений о границах муниципальных образований и границах населенных пунктов
</t>
  </si>
  <si>
    <t xml:space="preserve">Внесение в  Единый государственный реестр недвижимости сведений о границах муниципальных образований и границах населенных пунктов
</t>
  </si>
  <si>
    <t>07 2 05 С1416</t>
  </si>
  <si>
    <t>Мероприятия по  разработке документов территориального планирования и градостроительного зонирования</t>
  </si>
  <si>
    <t>06 1 02 000000</t>
  </si>
  <si>
    <t>06 1 02 С 1469</t>
  </si>
  <si>
    <t>Основное мероприятие"Ликвидация накопленного экологического ущерба"</t>
  </si>
  <si>
    <t>18 0 00 00000</t>
  </si>
  <si>
    <t>18 1 00 00000</t>
  </si>
  <si>
    <t>18 1 01 00000</t>
  </si>
  <si>
    <t>Муниципальная программа Глушковского района Курской области «Формировние законопослушного поведения участников дорожного движения на территории Глушковского района Курской области на 2020-2022  годы»</t>
  </si>
  <si>
    <t>Подпрограмма" Повышение правового сознания и предупреждение опасного поведения участников дорожного движения" муниципальной программы Глушковского района Курской области «Формировние законопослушного поведения участников дорожного движения на территории Глушковского района Курской области на 2020-2022  годы»</t>
  </si>
  <si>
    <t>Основное мероприятие " Предупреждение опасного поведения участников дорожного движения и профилактика дорожнотранспортных проишествий"</t>
  </si>
  <si>
    <t>18 1 01 С1459</t>
  </si>
  <si>
    <t>77 2 00 С1404</t>
  </si>
  <si>
    <t>08 3 03 S0070</t>
  </si>
  <si>
    <t>08 3 03 10070</t>
  </si>
  <si>
    <t>Проведение капитального ремонта муниципальных организаций отдыха детей и их оздоровления Курской области</t>
  </si>
  <si>
    <t xml:space="preserve">Обеспечение расходных обязательств, связанных с проведением  капитального ремонта муниципальных организаций отдыха детей и их оздоровления  </t>
  </si>
  <si>
    <t>07 2 02 S1501</t>
  </si>
  <si>
    <t xml:space="preserve">Мероприятия, направленные на  развитие социальной и инженерной инфраструктуры муниципальных образований  Курской области  за счет средств бюджета  муниципального района </t>
  </si>
  <si>
    <t>( в редакции решения Представительного собрания Глушковского   р-на Курской области  от 15 апреля   2020г.  № 129 )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</si>
  <si>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</si>
  <si>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</si>
  <si>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</si>
  <si>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 xml:space="preserve">"О бюджете муниципального района "Глушковский район"  </t>
  </si>
  <si>
    <t xml:space="preserve">  Курской области на 2020год и плановый период 2021 и 2022 годов. "</t>
  </si>
  <si>
    <t>от " _23_ "  декабря  2019г.  № 114</t>
  </si>
  <si>
    <t>( в редакции решения Представительного</t>
  </si>
  <si>
    <t>собрания Глушковского района  Курской области</t>
  </si>
  <si>
    <t>Поступление доходов  в  бюджет</t>
  </si>
  <si>
    <t xml:space="preserve">муниципального района "Глушковский район" Курской области </t>
  </si>
  <si>
    <t>на 2020 год</t>
  </si>
  <si>
    <t xml:space="preserve">  рублей</t>
  </si>
  <si>
    <t>Код бюджетной классификации Российской Федерации</t>
  </si>
  <si>
    <t>Наименование доходов</t>
  </si>
  <si>
    <t>Сумма   на   2020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</si>
  <si>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</si>
  <si>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</si>
  <si>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</si>
  <si>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</si>
  <si>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</si>
  <si>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</si>
  <si>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</si>
  <si>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</si>
  <si>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</si>
  <si>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</si>
  <si>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</si>
  <si>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</si>
  <si>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</si>
  <si>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</si>
  <si>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</si>
  <si>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</si>
  <si>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</si>
  <si>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</si>
  <si>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</si>
  <si>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</si>
  <si>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</si>
  <si>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</si>
  <si>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</si>
  <si>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</si>
  <si>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</si>
  <si>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</si>
  <si>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</si>
  <si>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</si>
  <si>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</si>
  <si>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</si>
  <si>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</si>
  <si>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</si>
  <si>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</si>
  <si>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</si>
  <si>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</si>
  <si>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</si>
  <si>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</si>
  <si>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</si>
  <si>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</si>
  <si>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</si>
  <si>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</si>
  <si>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</si>
  <si>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</si>
  <si>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</si>
  <si>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</si>
  <si>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</si>
  <si>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</si>
  <si>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</si>
  <si>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</si>
  <si>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</si>
  <si>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</si>
  <si>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</si>
  <si>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</si>
  <si>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</si>
  <si>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</si>
  <si>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</si>
  <si>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</si>
  <si>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</si>
  <si>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</si>
  <si>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</si>
  <si>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</si>
  <si>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</si>
  <si>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</si>
  <si>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</si>
  <si>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</si>
  <si>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</si>
  <si>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</si>
  <si>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</si>
  <si>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</si>
  <si>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</si>
  <si>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</si>
  <si>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</si>
  <si>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</si>
  <si>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</si>
  <si>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</si>
  <si>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</si>
  <si>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</si>
  <si>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</si>
  <si>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</si>
  <si>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</si>
  <si>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</si>
  <si>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</si>
  <si>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</si>
  <si>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</si>
  <si>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</si>
  <si>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</si>
  <si>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</si>
  <si>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</si>
  <si>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</si>
  <si>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</si>
  <si>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</si>
  <si>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</si>
  <si>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</si>
  <si>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</si>
  <si>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</si>
  <si>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</si>
  <si>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</si>
  <si>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</si>
  <si>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</si>
  <si>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</si>
  <si>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</si>
  <si>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</si>
  <si>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</si>
  <si>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</si>
  <si>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</si>
  <si>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</si>
  <si>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</si>
  <si>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</si>
  <si>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</si>
  <si>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</si>
  <si>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</si>
  <si>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</si>
  <si>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</si>
  <si>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</si>
  <si>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</si>
  <si>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</si>
  <si>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</si>
  <si>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</si>
  <si>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</si>
  <si>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</si>
  <si>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</si>
  <si>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</si>
  <si>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</si>
  <si>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</si>
  <si>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</si>
  <si>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</si>
  <si>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</si>
  <si>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</si>
  <si>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</si>
  <si>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</si>
  <si>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</si>
  <si>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</si>
  <si>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</si>
  <si>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</si>
  <si>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</si>
  <si>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</si>
  <si>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</si>
  <si>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</si>
  <si>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</si>
  <si>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</si>
  <si>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</si>
  <si>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</si>
  <si>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</si>
  <si>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</si>
  <si>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</si>
  <si>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</si>
  <si>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</si>
  <si>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</si>
  <si>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</si>
  <si>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</si>
  <si>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</si>
  <si>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</si>
  <si>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</si>
  <si>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</si>
  <si>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</si>
  <si>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</si>
  <si>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</si>
  <si>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</si>
  <si>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</si>
  <si>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</si>
  <si>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</si>
  <si>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</si>
  <si>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</si>
  <si>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</si>
  <si>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</si>
  <si>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</si>
  <si>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</si>
  <si>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</si>
  <si>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</si>
  <si>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</si>
  <si>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</si>
  <si>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</si>
  <si>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</si>
  <si>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</si>
  <si>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</si>
  <si>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</si>
  <si>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</si>
  <si>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</si>
  <si>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</si>
  <si>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</si>
  <si>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</si>
  <si>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</si>
  <si>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</si>
  <si>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</si>
  <si>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</si>
  <si>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</si>
  <si>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</si>
  <si>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</si>
  <si>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</si>
  <si>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</si>
  <si>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</si>
  <si>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116 01000 01 0000 140</t>
  </si>
  <si>
    <t>Административные штрафы, установленные Кодексом Российской Федерации об административных правонарушениях</t>
  </si>
  <si>
    <t>116 01050 01 0000 140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</si>
  <si>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</si>
  <si>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</si>
  <si>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</si>
  <si>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</si>
  <si>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</si>
  <si>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</si>
  <si>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</si>
  <si>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</si>
  <si>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</si>
  <si>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</si>
  <si>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</si>
  <si>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</si>
  <si>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</si>
  <si>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</si>
  <si>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</si>
  <si>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</si>
  <si>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</si>
  <si>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</si>
  <si>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</si>
  <si>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</si>
  <si>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</si>
  <si>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</si>
  <si>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</si>
  <si>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</si>
  <si>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</si>
  <si>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116 10000 00 0000 140</t>
  </si>
  <si>
    <t>Платежи в целях возмещения причиненного ущерба (убытков)</t>
  </si>
  <si>
    <t>116 10120 00 0000 140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</si>
  <si>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</si>
  <si>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</si>
  <si>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</si>
  <si>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</si>
  <si>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</si>
  <si>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</si>
  <si>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</si>
  <si>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</si>
  <si>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</si>
  <si>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</si>
  <si>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</si>
  <si>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</si>
  <si>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</si>
  <si>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</si>
  <si>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</si>
  <si>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</si>
  <si>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</si>
  <si>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</si>
  <si>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</si>
  <si>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</si>
  <si>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</si>
  <si>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</si>
  <si>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</si>
  <si>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</si>
  <si>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</si>
  <si>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</si>
  <si>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</si>
  <si>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</si>
  <si>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</si>
  <si>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</si>
  <si>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</si>
  <si>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</si>
  <si>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</si>
  <si>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</si>
  <si>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</si>
  <si>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</si>
  <si>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</si>
  <si>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</si>
  <si>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</si>
  <si>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</si>
  <si>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</si>
  <si>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</si>
  <si>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</si>
  <si>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</si>
  <si>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</si>
  <si>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</si>
  <si>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</si>
  <si>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2 02 25491 00 0000 150</t>
  </si>
  <si>
    <t>Субсидии бюджетам на создание новых мест дополнительного образования детей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</si>
  <si>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</si>
  <si>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</si>
  <si>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</si>
  <si>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</si>
  <si>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</si>
  <si>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</si>
  <si>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</si>
  <si>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</si>
  <si>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</si>
  <si>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</si>
  <si>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</si>
  <si>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t>202 29999 05 0000 150</t>
  </si>
  <si>
    <t>Субсидии местным бюджетам  на реализацию проекта "Народный бюджет" в Курской области"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</si>
  <si>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организаций </t>
    </r>
    <r>
      <rPr>
        <b/>
        <sz val="10"/>
        <rFont val="Times New Roman"/>
        <family val="1"/>
      </rPr>
      <t>отдыха детей и их оздоровления</t>
    </r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</si>
  <si>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</si>
  <si>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</si>
  <si>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9"/>
        <rFont val="Times New Roman"/>
        <family val="1"/>
      </rPr>
      <t>питания обучающихся из малообеспеченных</t>
    </r>
    <r>
      <rPr>
        <sz val="9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</si>
  <si>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9"/>
        <rFont val="Times New Roman"/>
        <family val="1"/>
      </rPr>
      <t>горюче-смазочных</t>
    </r>
    <r>
      <rPr>
        <sz val="9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</si>
  <si>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</si>
  <si>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</si>
  <si>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</si>
  <si>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(д. Урусы Марковского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</si>
  <si>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</si>
  <si>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</si>
  <si>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</si>
  <si>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</si>
  <si>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</si>
  <si>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</si>
  <si>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</si>
  <si>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</si>
  <si>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</si>
  <si>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</si>
  <si>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</si>
  <si>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</si>
  <si>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</si>
  <si>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</si>
  <si>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</si>
  <si>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</si>
  <si>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</si>
  <si>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</si>
  <si>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</si>
  <si>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</si>
  <si>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</si>
  <si>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</si>
  <si>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</si>
  <si>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</si>
  <si>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</si>
  <si>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</si>
  <si>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</si>
  <si>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</si>
  <si>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</si>
  <si>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</si>
  <si>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</si>
  <si>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</si>
  <si>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</si>
  <si>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</si>
  <si>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</si>
  <si>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</si>
  <si>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</si>
  <si>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</si>
  <si>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r>
      <t xml:space="preserve">Субвенции местным бюджетам на оплату труда работников </t>
    </r>
    <r>
      <rPr>
        <b/>
        <sz val="9"/>
        <rFont val="Times New Roman"/>
        <family val="1"/>
      </rPr>
      <t>общеобразовательных</t>
    </r>
    <r>
      <rPr>
        <sz val="9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</si>
  <si>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9"/>
        <rFont val="Times New Roman"/>
        <family val="1"/>
      </rPr>
      <t>образовательных учреждений</t>
    </r>
    <r>
      <rPr>
        <sz val="9"/>
        <rFont val="Times New Roman"/>
        <family val="1"/>
      </rPr>
      <t xml:space="preserve"> </t>
    </r>
  </si>
  <si>
    <t>202 39999 05 0000 151</t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</si>
  <si>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</si>
  <si>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</si>
  <si>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</si>
  <si>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</si>
  <si>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</si>
  <si>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</si>
  <si>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</si>
  <si>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</si>
  <si>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</si>
  <si>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</si>
  <si>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</si>
  <si>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</si>
  <si>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</si>
  <si>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</si>
  <si>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</si>
  <si>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</si>
  <si>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</si>
  <si>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</si>
  <si>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</si>
  <si>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</si>
  <si>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</si>
  <si>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</si>
  <si>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</si>
  <si>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</si>
  <si>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</si>
  <si>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</si>
  <si>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</si>
  <si>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</si>
  <si>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</si>
  <si>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</si>
  <si>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</si>
  <si>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</si>
  <si>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</si>
  <si>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</si>
  <si>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</si>
  <si>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</si>
  <si>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</si>
  <si>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</si>
  <si>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</si>
  <si>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</si>
  <si>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</si>
  <si>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</si>
  <si>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</si>
  <si>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</si>
  <si>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</si>
  <si>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</si>
  <si>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</si>
  <si>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</si>
  <si>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</si>
  <si>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</si>
  <si>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 15  апреля  2020г. № 129 )</t>
  </si>
  <si>
    <t>( в редакции решения Представительного собрания Глушковского   р-на Курской обл. от 15 апреля  2020г.  № 129 )</t>
  </si>
  <si>
    <t>( в редакции решения Представительного собрания Глушковского   р-на Курской обл. от 15  апреля  2020 г.  №  129 )</t>
  </si>
  <si>
    <t>( в редакции решения Представительного собрания Глушковского   р-на Курской обл. от  15 апреля   2020г.  № 129)</t>
  </si>
  <si>
    <t>( в редакции решения Представительного собрания Глушковского   р-на Курской обл. от  15 апреля 2020г.  № 129    )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</si>
  <si>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</si>
  <si>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</si>
  <si>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Глушковского района Курской области</t>
  </si>
  <si>
    <t>"О бюджете  муниципального района "Глушковский  район" Курской области на 2020 год и плановый период 2021 и 2022 годов " от "23"  декабря 2019 года №114</t>
  </si>
  <si>
    <t>( в редакции решения Представительного  собрания Глушковского района Курской области</t>
  </si>
  <si>
    <t xml:space="preserve">                                    от "26"  сентября  2012г. № ___</t>
  </si>
  <si>
    <t>в редакции Решения Представительного собрания Глушковского района Курской области от "15" апреля 2020 г.№129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</si>
  <si>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</si>
  <si>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</si>
  <si>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Курской области на 2020 год</t>
  </si>
  <si>
    <t>рублей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</si>
  <si>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</si>
  <si>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</si>
  <si>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</si>
  <si>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</si>
  <si>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</si>
  <si>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01 02 00 00 00 0000 000</t>
  </si>
  <si>
    <t xml:space="preserve">Кредиты кредитных  организаций в валюте Российской Федерации </t>
  </si>
  <si>
    <t>01 02 00 00 00 0000 700</t>
  </si>
  <si>
    <t>Получение  кредитов  от кредитных организаций в валюте Российской Федерации</t>
  </si>
  <si>
    <t>01 02 00 00 05 0000 710</t>
  </si>
  <si>
    <t>Получение  кредитов 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</si>
  <si>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</si>
  <si>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 кредитными организациями в валюте Российской Федерации</t>
  </si>
  <si>
    <t>01 02 00 00 05 0000 810</t>
  </si>
  <si>
    <t>Погашение бюджетами муниципальных районов кредитов 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</si>
  <si>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</si>
  <si>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</si>
  <si>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01  03  01  00  00  0000  700</t>
  </si>
  <si>
    <t>Получение бюджетных кредитов от  других бюджетов бюджетной системы Российской  Федерации в валюте Российской Федерации</t>
  </si>
  <si>
    <t>01  03  01  00  05  0000  710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</si>
  <si>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</si>
  <si>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</si>
  <si>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</si>
  <si>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01  03  01  00  05  0000  810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</si>
  <si>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</si>
  <si>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</si>
  <si>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</si>
  <si>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</si>
  <si>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</si>
  <si>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</si>
  <si>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</si>
  <si>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</si>
  <si>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</si>
  <si>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</si>
  <si>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Увеличение прочих остатков денежных средств  бюджетов муниципальных районов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</si>
  <si>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</si>
  <si>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</si>
  <si>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</si>
  <si>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</si>
  <si>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</si>
  <si>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</si>
  <si>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</si>
  <si>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Уменьшение прочих остатков денежных средств  бюджетов муниципальных районов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</si>
  <si>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</si>
  <si>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</si>
  <si>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</si>
  <si>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</si>
  <si>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</si>
  <si>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</si>
  <si>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</si>
  <si>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</si>
  <si>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</si>
  <si>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</si>
  <si>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</si>
  <si>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</si>
  <si>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</si>
  <si>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</si>
  <si>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</si>
  <si>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</si>
  <si>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</si>
  <si>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</si>
  <si>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 xml:space="preserve">01  06  05  02  05  5000  640 </t>
  </si>
  <si>
    <t>Бюджетные кредиты представленные для частичного покрытия дефицитов  бюджетов муниципальных образований</t>
  </si>
  <si>
    <t>Бюджетные кредиты представленные для частичного покрытия дефицитов  бюджетов муниципальных образований, возврат которых осуществляется муниципальными образованиями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</si>
  <si>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</si>
  <si>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</si>
  <si>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</si>
  <si>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</si>
  <si>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</si>
  <si>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</si>
  <si>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01  06  05  02  05  2600  540</t>
  </si>
  <si>
    <t>01  06  05  02  05  2603  540</t>
  </si>
  <si>
    <t>01  06  05  02  05  5000  540</t>
  </si>
  <si>
    <t>Бюджетные кредиты, предоставленные для частичного покрытия дефицитов бюджетов муниципальных орбразований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</si>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</sst>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0"/>
    <numFmt numFmtId="174" formatCode="#,##0.0"/>
    <numFmt numFmtId="175" formatCode="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i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4" fillId="0" borderId="0">
      <alignment/>
      <protection/>
    </xf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9" fontId="2" fillId="33" borderId="0" xfId="7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wrapText="1"/>
    </xf>
    <xf numFmtId="49" fontId="6" fillId="33" borderId="14" xfId="60" applyNumberFormat="1" applyFont="1" applyFill="1" applyBorder="1" applyAlignment="1">
      <alignment horizontal="right" wrapText="1"/>
      <protection/>
    </xf>
    <xf numFmtId="49" fontId="11" fillId="33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wrapText="1"/>
    </xf>
    <xf numFmtId="49" fontId="11" fillId="33" borderId="14" xfId="60" applyNumberFormat="1" applyFont="1" applyFill="1" applyBorder="1" applyAlignment="1">
      <alignment horizontal="right" wrapText="1"/>
      <protection/>
    </xf>
    <xf numFmtId="4" fontId="11" fillId="33" borderId="15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left" vertical="top" wrapText="1"/>
    </xf>
    <xf numFmtId="173" fontId="2" fillId="33" borderId="13" xfId="0" applyNumberFormat="1" applyFont="1" applyFill="1" applyBorder="1" applyAlignment="1" applyProtection="1">
      <alignment horizontal="left" wrapText="1"/>
      <protection hidden="1"/>
    </xf>
    <xf numFmtId="49" fontId="11" fillId="33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4" fontId="6" fillId="33" borderId="15" xfId="60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/>
    </xf>
    <xf numFmtId="0" fontId="9" fillId="33" borderId="14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horizontal="center" wrapText="1"/>
    </xf>
    <xf numFmtId="173" fontId="2" fillId="33" borderId="13" xfId="0" applyNumberFormat="1" applyFont="1" applyFill="1" applyBorder="1" applyAlignment="1" applyProtection="1">
      <alignment horizontal="left" vertical="top" wrapText="1"/>
      <protection hidden="1"/>
    </xf>
    <xf numFmtId="2" fontId="8" fillId="33" borderId="13" xfId="0" applyNumberFormat="1" applyFont="1" applyFill="1" applyBorder="1" applyAlignment="1">
      <alignment vertical="center" wrapText="1"/>
    </xf>
    <xf numFmtId="2" fontId="8" fillId="33" borderId="13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right" wrapText="1"/>
    </xf>
    <xf numFmtId="49" fontId="11" fillId="33" borderId="14" xfId="0" applyNumberFormat="1" applyFont="1" applyFill="1" applyBorder="1" applyAlignment="1">
      <alignment horizontal="center" wrapText="1"/>
    </xf>
    <xf numFmtId="49" fontId="11" fillId="33" borderId="14" xfId="0" applyNumberFormat="1" applyFont="1" applyFill="1" applyBorder="1" applyAlignment="1">
      <alignment horizontal="right" wrapText="1"/>
    </xf>
    <xf numFmtId="0" fontId="2" fillId="33" borderId="18" xfId="0" applyFont="1" applyFill="1" applyBorder="1" applyAlignment="1">
      <alignment vertical="center" wrapText="1"/>
    </xf>
    <xf numFmtId="49" fontId="6" fillId="33" borderId="14" xfId="60" applyNumberFormat="1" applyFont="1" applyFill="1" applyBorder="1" applyAlignment="1">
      <alignment horizontal="center" wrapText="1"/>
      <protection/>
    </xf>
    <xf numFmtId="4" fontId="6" fillId="33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2" fontId="8" fillId="33" borderId="13" xfId="0" applyNumberFormat="1" applyFont="1" applyFill="1" applyBorder="1" applyAlignment="1">
      <alignment vertical="top" wrapText="1"/>
    </xf>
    <xf numFmtId="2" fontId="8" fillId="33" borderId="13" xfId="0" applyNumberFormat="1" applyFont="1" applyFill="1" applyBorder="1" applyAlignment="1">
      <alignment horizontal="left" vertical="top" wrapText="1"/>
    </xf>
    <xf numFmtId="2" fontId="8" fillId="33" borderId="13" xfId="73" applyNumberFormat="1" applyFont="1" applyFill="1" applyBorder="1" applyAlignment="1">
      <alignment vertical="top" wrapText="1"/>
      <protection/>
    </xf>
    <xf numFmtId="2" fontId="8" fillId="33" borderId="13" xfId="73" applyNumberFormat="1" applyFont="1" applyFill="1" applyBorder="1" applyAlignment="1">
      <alignment horizontal="left" vertical="center" wrapText="1"/>
      <protection/>
    </xf>
    <xf numFmtId="0" fontId="2" fillId="33" borderId="17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horizontal="left" wrapText="1"/>
    </xf>
    <xf numFmtId="2" fontId="8" fillId="33" borderId="13" xfId="73" applyNumberFormat="1" applyFont="1" applyFill="1" applyBorder="1" applyAlignment="1">
      <alignment horizontal="left" vertical="top" wrapText="1"/>
      <protection/>
    </xf>
    <xf numFmtId="2" fontId="12" fillId="33" borderId="13" xfId="73" applyNumberFormat="1" applyFont="1" applyFill="1" applyBorder="1" applyAlignment="1">
      <alignment horizontal="left" vertical="center" wrapText="1"/>
      <protection/>
    </xf>
    <xf numFmtId="173" fontId="2" fillId="33" borderId="13" xfId="55" applyNumberFormat="1" applyFont="1" applyFill="1" applyBorder="1" applyAlignment="1" applyProtection="1">
      <alignment horizontal="left" vertical="top" wrapText="1"/>
      <protection hidden="1"/>
    </xf>
    <xf numFmtId="2" fontId="2" fillId="33" borderId="13" xfId="0" applyNumberFormat="1" applyFont="1" applyFill="1" applyBorder="1" applyAlignment="1">
      <alignment horizontal="left" vertical="center" wrapText="1"/>
    </xf>
    <xf numFmtId="4" fontId="13" fillId="33" borderId="0" xfId="0" applyNumberFormat="1" applyFont="1" applyFill="1" applyAlignment="1">
      <alignment/>
    </xf>
    <xf numFmtId="2" fontId="8" fillId="33" borderId="13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49" fontId="11" fillId="33" borderId="14" xfId="60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justify"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>
      <alignment horizontal="justify" vertical="top"/>
    </xf>
    <xf numFmtId="173" fontId="16" fillId="33" borderId="13" xfId="55" applyNumberFormat="1" applyFont="1" applyFill="1" applyBorder="1" applyAlignment="1" applyProtection="1">
      <alignment horizontal="left" vertical="top" wrapText="1"/>
      <protection hidden="1"/>
    </xf>
    <xf numFmtId="0" fontId="8" fillId="33" borderId="13" xfId="0" applyFont="1" applyFill="1" applyBorder="1" applyAlignment="1">
      <alignment vertical="center" wrapText="1"/>
    </xf>
    <xf numFmtId="2" fontId="8" fillId="33" borderId="13" xfId="73" applyNumberFormat="1" applyFont="1" applyFill="1" applyBorder="1" applyAlignment="1">
      <alignment vertical="center" wrapText="1"/>
      <protection/>
    </xf>
    <xf numFmtId="0" fontId="2" fillId="33" borderId="13" xfId="67" applyFont="1" applyFill="1" applyBorder="1" applyAlignment="1">
      <alignment horizontal="left" wrapText="1"/>
      <protection/>
    </xf>
    <xf numFmtId="173" fontId="16" fillId="33" borderId="13" xfId="55" applyNumberFormat="1" applyFont="1" applyFill="1" applyBorder="1" applyAlignment="1" applyProtection="1">
      <alignment horizontal="left" wrapText="1"/>
      <protection hidden="1"/>
    </xf>
    <xf numFmtId="0" fontId="8" fillId="33" borderId="19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wrapText="1"/>
    </xf>
    <xf numFmtId="0" fontId="2" fillId="33" borderId="17" xfId="0" applyFont="1" applyFill="1" applyBorder="1" applyAlignment="1">
      <alignment vertical="top" wrapText="1"/>
    </xf>
    <xf numFmtId="2" fontId="8" fillId="33" borderId="18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wrapText="1"/>
    </xf>
    <xf numFmtId="0" fontId="2" fillId="33" borderId="20" xfId="0" applyFont="1" applyFill="1" applyBorder="1" applyAlignment="1">
      <alignment horizontal="justify"/>
    </xf>
    <xf numFmtId="49" fontId="6" fillId="33" borderId="21" xfId="0" applyNumberFormat="1" applyFont="1" applyFill="1" applyBorder="1" applyAlignment="1">
      <alignment horizontal="center"/>
    </xf>
    <xf numFmtId="49" fontId="6" fillId="33" borderId="21" xfId="60" applyNumberFormat="1" applyFont="1" applyFill="1" applyBorder="1" applyAlignment="1">
      <alignment horizontal="right" wrapText="1"/>
      <protection/>
    </xf>
    <xf numFmtId="4" fontId="6" fillId="33" borderId="22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0" fontId="15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4" fontId="2" fillId="33" borderId="0" xfId="0" applyNumberFormat="1" applyFont="1" applyFill="1" applyAlignment="1">
      <alignment horizontal="right" wrapText="1"/>
    </xf>
    <xf numFmtId="4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right"/>
    </xf>
    <xf numFmtId="173" fontId="2" fillId="33" borderId="13" xfId="55" applyNumberFormat="1" applyFont="1" applyFill="1" applyBorder="1" applyAlignment="1" applyProtection="1">
      <alignment horizontal="left" wrapText="1"/>
      <protection hidden="1"/>
    </xf>
    <xf numFmtId="4" fontId="11" fillId="33" borderId="14" xfId="0" applyNumberFormat="1" applyFont="1" applyFill="1" applyBorder="1" applyAlignment="1">
      <alignment horizontal="center"/>
    </xf>
    <xf numFmtId="0" fontId="2" fillId="33" borderId="13" xfId="60" applyFont="1" applyFill="1" applyBorder="1" applyAlignment="1">
      <alignment horizontal="justify" vertical="top" wrapText="1"/>
      <protection/>
    </xf>
    <xf numFmtId="4" fontId="6" fillId="33" borderId="23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2" fontId="2" fillId="33" borderId="13" xfId="73" applyNumberFormat="1" applyFont="1" applyFill="1" applyBorder="1" applyAlignment="1">
      <alignment horizontal="left" vertical="top" wrapText="1"/>
      <protection/>
    </xf>
    <xf numFmtId="4" fontId="6" fillId="33" borderId="14" xfId="0" applyNumberFormat="1" applyFont="1" applyFill="1" applyBorder="1" applyAlignment="1">
      <alignment/>
    </xf>
    <xf numFmtId="2" fontId="2" fillId="33" borderId="13" xfId="73" applyNumberFormat="1" applyFont="1" applyFill="1" applyBorder="1" applyAlignment="1">
      <alignment horizontal="left" vertical="center" wrapText="1"/>
      <protection/>
    </xf>
    <xf numFmtId="2" fontId="8" fillId="33" borderId="13" xfId="73" applyNumberFormat="1" applyFont="1" applyFill="1" applyBorder="1" applyAlignment="1">
      <alignment wrapText="1"/>
      <protection/>
    </xf>
    <xf numFmtId="0" fontId="2" fillId="33" borderId="13" xfId="43" applyFont="1" applyFill="1" applyBorder="1" applyAlignment="1" applyProtection="1">
      <alignment horizontal="left" wrapText="1"/>
      <protection/>
    </xf>
    <xf numFmtId="2" fontId="9" fillId="33" borderId="13" xfId="73" applyNumberFormat="1" applyFont="1" applyFill="1" applyBorder="1" applyAlignment="1">
      <alignment horizontal="left" vertical="center" wrapText="1"/>
      <protection/>
    </xf>
    <xf numFmtId="4" fontId="6" fillId="33" borderId="24" xfId="0" applyNumberFormat="1" applyFont="1" applyFill="1" applyBorder="1" applyAlignment="1">
      <alignment horizontal="right"/>
    </xf>
    <xf numFmtId="2" fontId="8" fillId="33" borderId="18" xfId="73" applyNumberFormat="1" applyFont="1" applyFill="1" applyBorder="1" applyAlignment="1">
      <alignment horizontal="left" vertical="center" wrapText="1"/>
      <protection/>
    </xf>
    <xf numFmtId="4" fontId="6" fillId="33" borderId="23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11" fillId="33" borderId="23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justify"/>
    </xf>
    <xf numFmtId="0" fontId="17" fillId="33" borderId="13" xfId="0" applyFont="1" applyFill="1" applyBorder="1" applyAlignment="1">
      <alignment wrapText="1"/>
    </xf>
    <xf numFmtId="4" fontId="6" fillId="33" borderId="14" xfId="0" applyNumberFormat="1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Border="1" applyAlignment="1">
      <alignment horizontal="right"/>
    </xf>
    <xf numFmtId="4" fontId="5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right"/>
    </xf>
    <xf numFmtId="172" fontId="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4" fontId="6" fillId="33" borderId="15" xfId="0" applyNumberFormat="1" applyFont="1" applyFill="1" applyBorder="1" applyAlignment="1">
      <alignment/>
    </xf>
    <xf numFmtId="172" fontId="13" fillId="33" borderId="0" xfId="0" applyNumberFormat="1" applyFont="1" applyFill="1" applyAlignment="1">
      <alignment/>
    </xf>
    <xf numFmtId="0" fontId="2" fillId="33" borderId="13" xfId="43" applyFont="1" applyFill="1" applyBorder="1" applyAlignment="1" applyProtection="1">
      <alignment horizontal="justify"/>
      <protection/>
    </xf>
    <xf numFmtId="4" fontId="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49" fontId="6" fillId="33" borderId="11" xfId="60" applyNumberFormat="1" applyFont="1" applyFill="1" applyBorder="1" applyAlignment="1">
      <alignment horizontal="right" wrapText="1"/>
      <protection/>
    </xf>
    <xf numFmtId="0" fontId="2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/>
    </xf>
    <xf numFmtId="0" fontId="6" fillId="33" borderId="26" xfId="0" applyFont="1" applyFill="1" applyBorder="1" applyAlignment="1">
      <alignment horizontal="center" wrapText="1"/>
    </xf>
    <xf numFmtId="49" fontId="6" fillId="33" borderId="26" xfId="60" applyNumberFormat="1" applyFont="1" applyFill="1" applyBorder="1" applyAlignment="1">
      <alignment horizontal="right" wrapText="1"/>
      <protection/>
    </xf>
    <xf numFmtId="3" fontId="5" fillId="33" borderId="12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" fontId="6" fillId="33" borderId="15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 wrapText="1"/>
    </xf>
    <xf numFmtId="49" fontId="6" fillId="33" borderId="21" xfId="0" applyNumberFormat="1" applyFont="1" applyFill="1" applyBorder="1" applyAlignment="1">
      <alignment horizontal="right"/>
    </xf>
    <xf numFmtId="4" fontId="6" fillId="33" borderId="27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wrapText="1"/>
    </xf>
    <xf numFmtId="4" fontId="6" fillId="33" borderId="2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right" wrapText="1"/>
    </xf>
    <xf numFmtId="4" fontId="6" fillId="33" borderId="22" xfId="0" applyNumberFormat="1" applyFont="1" applyFill="1" applyBorder="1" applyAlignment="1">
      <alignment/>
    </xf>
    <xf numFmtId="4" fontId="6" fillId="33" borderId="0" xfId="0" applyNumberFormat="1" applyFont="1" applyFill="1" applyAlignment="1">
      <alignment wrapText="1"/>
    </xf>
    <xf numFmtId="4" fontId="6" fillId="33" borderId="28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wrapText="1"/>
    </xf>
    <xf numFmtId="0" fontId="6" fillId="33" borderId="0" xfId="0" applyFont="1" applyFill="1" applyAlignment="1">
      <alignment wrapText="1"/>
    </xf>
    <xf numFmtId="4" fontId="6" fillId="33" borderId="21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" fontId="6" fillId="33" borderId="29" xfId="0" applyNumberFormat="1" applyFont="1" applyFill="1" applyBorder="1" applyAlignment="1">
      <alignment horizontal="right"/>
    </xf>
    <xf numFmtId="4" fontId="6" fillId="33" borderId="29" xfId="60" applyNumberFormat="1" applyFont="1" applyFill="1" applyBorder="1" applyAlignment="1">
      <alignment horizontal="right" wrapText="1"/>
      <protection/>
    </xf>
    <xf numFmtId="4" fontId="6" fillId="33" borderId="14" xfId="60" applyNumberFormat="1" applyFont="1" applyFill="1" applyBorder="1" applyAlignment="1">
      <alignment horizontal="right" wrapText="1"/>
      <protection/>
    </xf>
    <xf numFmtId="4" fontId="11" fillId="33" borderId="12" xfId="0" applyNumberFormat="1" applyFont="1" applyFill="1" applyBorder="1" applyAlignment="1">
      <alignment horizontal="right"/>
    </xf>
    <xf numFmtId="4" fontId="11" fillId="33" borderId="29" xfId="0" applyNumberFormat="1" applyFont="1" applyFill="1" applyBorder="1" applyAlignment="1">
      <alignment horizontal="right"/>
    </xf>
    <xf numFmtId="4" fontId="6" fillId="33" borderId="23" xfId="0" applyNumberFormat="1" applyFont="1" applyFill="1" applyBorder="1" applyAlignment="1">
      <alignment/>
    </xf>
    <xf numFmtId="4" fontId="11" fillId="33" borderId="23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4" fillId="34" borderId="13" xfId="0" applyNumberFormat="1" applyFont="1" applyFill="1" applyBorder="1" applyAlignment="1">
      <alignment vertical="top" wrapText="1"/>
    </xf>
    <xf numFmtId="0" fontId="74" fillId="34" borderId="30" xfId="0" applyNumberFormat="1" applyFont="1" applyFill="1" applyBorder="1" applyAlignment="1">
      <alignment vertical="top" wrapText="1"/>
    </xf>
    <xf numFmtId="0" fontId="74" fillId="34" borderId="31" xfId="0" applyNumberFormat="1" applyFont="1" applyFill="1" applyBorder="1" applyAlignment="1">
      <alignment vertical="top" wrapText="1"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0" borderId="1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wrapText="1"/>
    </xf>
    <xf numFmtId="2" fontId="8" fillId="0" borderId="13" xfId="73" applyNumberFormat="1" applyFont="1" applyFill="1" applyBorder="1" applyAlignment="1">
      <alignment horizontal="left" vertical="center" wrapText="1"/>
      <protection/>
    </xf>
    <xf numFmtId="49" fontId="11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/>
    </xf>
    <xf numFmtId="4" fontId="6" fillId="0" borderId="2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 horizontal="right" vertical="center"/>
    </xf>
    <xf numFmtId="172" fontId="2" fillId="0" borderId="32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2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top" wrapText="1"/>
    </xf>
    <xf numFmtId="0" fontId="31" fillId="0" borderId="0" xfId="0" applyFont="1" applyAlignment="1">
      <alignment/>
    </xf>
    <xf numFmtId="4" fontId="29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2" fillId="0" borderId="14" xfId="33" applyNumberFormat="1" applyFont="1" applyFill="1" applyBorder="1" applyAlignment="1">
      <alignment horizontal="center" wrapText="1" readingOrder="1"/>
      <protection/>
    </xf>
    <xf numFmtId="0" fontId="8" fillId="0" borderId="14" xfId="33" applyNumberFormat="1" applyFont="1" applyFill="1" applyBorder="1" applyAlignment="1">
      <alignment horizontal="left" vertical="top" wrapText="1" readingOrder="1"/>
      <protection/>
    </xf>
    <xf numFmtId="4" fontId="27" fillId="0" borderId="14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left" wrapText="1" readingOrder="1"/>
      <protection/>
    </xf>
    <xf numFmtId="0" fontId="33" fillId="0" borderId="14" xfId="33" applyNumberFormat="1" applyFont="1" applyFill="1" applyBorder="1" applyAlignment="1">
      <alignment horizontal="left" wrapText="1" readingOrder="1"/>
      <protection/>
    </xf>
    <xf numFmtId="0" fontId="32" fillId="0" borderId="14" xfId="33" applyNumberFormat="1" applyFont="1" applyFill="1" applyBorder="1" applyAlignment="1">
      <alignment horizontal="center" vertical="center" wrapText="1" readingOrder="1"/>
      <protection/>
    </xf>
    <xf numFmtId="0" fontId="17" fillId="0" borderId="14" xfId="33" applyNumberFormat="1" applyFont="1" applyFill="1" applyBorder="1" applyAlignment="1">
      <alignment horizontal="left" vertical="top" wrapText="1" readingOrder="1"/>
      <protection/>
    </xf>
    <xf numFmtId="0" fontId="34" fillId="0" borderId="14" xfId="33" applyNumberFormat="1" applyFont="1" applyFill="1" applyBorder="1" applyAlignment="1">
      <alignment horizontal="center" wrapText="1" readingOrder="1"/>
      <protection/>
    </xf>
    <xf numFmtId="0" fontId="34" fillId="0" borderId="14" xfId="33" applyNumberFormat="1" applyFont="1" applyFill="1" applyBorder="1" applyAlignment="1">
      <alignment horizontal="left" wrapText="1" readingOrder="1"/>
      <protection/>
    </xf>
    <xf numFmtId="0" fontId="35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9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27" fillId="0" borderId="14" xfId="57" applyNumberFormat="1" applyFont="1" applyBorder="1" applyAlignment="1">
      <alignment horizontal="center" vertical="center" wrapText="1"/>
      <protection/>
    </xf>
    <xf numFmtId="0" fontId="27" fillId="0" borderId="14" xfId="57" applyFont="1" applyBorder="1" applyAlignment="1">
      <alignment vertical="top" wrapText="1"/>
      <protection/>
    </xf>
    <xf numFmtId="49" fontId="2" fillId="0" borderId="14" xfId="57" applyNumberFormat="1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9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4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37" fillId="0" borderId="14" xfId="0" applyFont="1" applyBorder="1" applyAlignment="1">
      <alignment vertical="center" wrapText="1"/>
    </xf>
    <xf numFmtId="0" fontId="28" fillId="0" borderId="14" xfId="33" applyNumberFormat="1" applyFont="1" applyFill="1" applyBorder="1" applyAlignment="1">
      <alignment horizontal="left" readingOrder="1"/>
      <protection/>
    </xf>
    <xf numFmtId="0" fontId="17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75" fillId="0" borderId="31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76" fillId="0" borderId="31" xfId="0" applyFont="1" applyBorder="1" applyAlignment="1">
      <alignment wrapText="1"/>
    </xf>
    <xf numFmtId="0" fontId="75" fillId="0" borderId="31" xfId="0" applyFont="1" applyBorder="1" applyAlignment="1">
      <alignment vertical="top" wrapText="1"/>
    </xf>
    <xf numFmtId="0" fontId="76" fillId="0" borderId="31" xfId="0" applyFont="1" applyBorder="1" applyAlignment="1">
      <alignment vertical="top" wrapText="1"/>
    </xf>
    <xf numFmtId="4" fontId="29" fillId="0" borderId="14" xfId="0" applyNumberFormat="1" applyFont="1" applyBorder="1" applyAlignment="1">
      <alignment horizontal="right" wrapText="1"/>
    </xf>
    <xf numFmtId="0" fontId="77" fillId="0" borderId="0" xfId="0" applyFont="1" applyAlignment="1">
      <alignment/>
    </xf>
    <xf numFmtId="0" fontId="29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49" fontId="29" fillId="0" borderId="14" xfId="65" applyNumberFormat="1" applyFont="1" applyBorder="1" applyAlignment="1">
      <alignment horizontal="center"/>
      <protection/>
    </xf>
    <xf numFmtId="0" fontId="27" fillId="0" borderId="14" xfId="65" applyFont="1" applyBorder="1" applyAlignment="1">
      <alignment wrapText="1"/>
      <protection/>
    </xf>
    <xf numFmtId="4" fontId="27" fillId="0" borderId="14" xfId="0" applyNumberFormat="1" applyFont="1" applyBorder="1" applyAlignment="1">
      <alignment horizontal="right" wrapText="1"/>
    </xf>
    <xf numFmtId="49" fontId="2" fillId="0" borderId="14" xfId="65" applyNumberFormat="1" applyFont="1" applyBorder="1" applyAlignment="1">
      <alignment horizontal="center" vertical="center"/>
      <protection/>
    </xf>
    <xf numFmtId="0" fontId="2" fillId="0" borderId="14" xfId="65" applyFont="1" applyBorder="1" applyAlignment="1">
      <alignment vertical="top" wrapText="1"/>
      <protection/>
    </xf>
    <xf numFmtId="0" fontId="8" fillId="0" borderId="14" xfId="33" applyNumberFormat="1" applyFont="1" applyFill="1" applyBorder="1" applyAlignment="1">
      <alignment horizontal="center" vertical="center" wrapText="1" readingOrder="1"/>
      <protection/>
    </xf>
    <xf numFmtId="0" fontId="8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right" wrapText="1"/>
    </xf>
    <xf numFmtId="0" fontId="27" fillId="0" borderId="14" xfId="0" applyFont="1" applyFill="1" applyBorder="1" applyAlignment="1">
      <alignment horizontal="left" vertical="top" wrapText="1"/>
    </xf>
    <xf numFmtId="4" fontId="27" fillId="0" borderId="14" xfId="0" applyNumberFormat="1" applyFont="1" applyFill="1" applyBorder="1" applyAlignment="1">
      <alignment wrapText="1"/>
    </xf>
    <xf numFmtId="49" fontId="29" fillId="0" borderId="14" xfId="63" applyNumberFormat="1" applyFont="1" applyBorder="1" applyAlignment="1">
      <alignment horizontal="center" vertical="center"/>
      <protection/>
    </xf>
    <xf numFmtId="0" fontId="27" fillId="0" borderId="14" xfId="0" applyFont="1" applyBorder="1" applyAlignment="1">
      <alignment horizontal="left" vertical="center" wrapText="1"/>
    </xf>
    <xf numFmtId="4" fontId="27" fillId="0" borderId="14" xfId="0" applyNumberFormat="1" applyFont="1" applyBorder="1" applyAlignment="1">
      <alignment wrapText="1"/>
    </xf>
    <xf numFmtId="0" fontId="27" fillId="0" borderId="14" xfId="64" applyFont="1" applyBorder="1" applyAlignment="1">
      <alignment vertical="top" wrapText="1"/>
      <protection/>
    </xf>
    <xf numFmtId="49" fontId="2" fillId="0" borderId="14" xfId="63" applyNumberFormat="1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vertical="top" wrapText="1"/>
      <protection/>
    </xf>
    <xf numFmtId="4" fontId="2" fillId="0" borderId="14" xfId="0" applyNumberFormat="1" applyFont="1" applyFill="1" applyBorder="1" applyAlignment="1">
      <alignment wrapText="1"/>
    </xf>
    <xf numFmtId="0" fontId="27" fillId="0" borderId="14" xfId="58" applyFont="1" applyBorder="1" applyAlignment="1">
      <alignment vertical="center" wrapText="1"/>
      <protection/>
    </xf>
    <xf numFmtId="49" fontId="2" fillId="0" borderId="14" xfId="63" applyNumberFormat="1" applyFont="1" applyBorder="1" applyAlignment="1">
      <alignment horizontal="center" vertical="center"/>
      <protection/>
    </xf>
    <xf numFmtId="0" fontId="2" fillId="0" borderId="14" xfId="58" applyFont="1" applyBorder="1" applyAlignment="1">
      <alignment vertical="top" wrapText="1"/>
      <protection/>
    </xf>
    <xf numFmtId="0" fontId="27" fillId="0" borderId="14" xfId="0" applyFont="1" applyBorder="1" applyAlignment="1">
      <alignment horizontal="left" vertical="top" wrapText="1"/>
    </xf>
    <xf numFmtId="0" fontId="33" fillId="0" borderId="14" xfId="0" applyFont="1" applyBorder="1" applyAlignment="1">
      <alignment/>
    </xf>
    <xf numFmtId="0" fontId="28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33" fillId="0" borderId="34" xfId="33" applyNumberFormat="1" applyFont="1" applyFill="1" applyBorder="1" applyAlignment="1">
      <alignment horizontal="left" vertical="top" wrapText="1" readingOrder="1"/>
      <protection/>
    </xf>
    <xf numFmtId="0" fontId="17" fillId="0" borderId="35" xfId="33" applyNumberFormat="1" applyFont="1" applyFill="1" applyBorder="1" applyAlignment="1">
      <alignment horizontal="left" vertical="top" wrapText="1" readingOrder="1"/>
      <protection/>
    </xf>
    <xf numFmtId="0" fontId="78" fillId="0" borderId="31" xfId="0" applyFont="1" applyBorder="1" applyAlignment="1">
      <alignment wrapText="1"/>
    </xf>
    <xf numFmtId="0" fontId="33" fillId="0" borderId="35" xfId="33" applyNumberFormat="1" applyFont="1" applyFill="1" applyBorder="1" applyAlignment="1">
      <alignment horizontal="left" vertical="top" wrapText="1" readingOrder="1"/>
      <protection/>
    </xf>
    <xf numFmtId="0" fontId="8" fillId="0" borderId="35" xfId="33" applyNumberFormat="1" applyFont="1" applyFill="1" applyBorder="1" applyAlignment="1">
      <alignment horizontal="left" vertical="top" wrapText="1" readingOrder="1"/>
      <protection/>
    </xf>
    <xf numFmtId="0" fontId="2" fillId="0" borderId="14" xfId="0" applyFont="1" applyFill="1" applyBorder="1" applyAlignment="1">
      <alignment horizontal="left" vertical="top" wrapText="1"/>
    </xf>
    <xf numFmtId="49" fontId="29" fillId="0" borderId="14" xfId="64" applyNumberFormat="1" applyFont="1" applyBorder="1" applyAlignment="1">
      <alignment horizontal="center"/>
      <protection/>
    </xf>
    <xf numFmtId="0" fontId="27" fillId="0" borderId="14" xfId="64" applyFont="1" applyBorder="1" applyAlignment="1">
      <alignment horizontal="left" vertical="center" wrapText="1"/>
      <protection/>
    </xf>
    <xf numFmtId="49" fontId="2" fillId="0" borderId="14" xfId="64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top" wrapText="1"/>
    </xf>
    <xf numFmtId="0" fontId="2" fillId="0" borderId="14" xfId="63" applyFont="1" applyBorder="1" applyAlignment="1">
      <alignment horizontal="left" vertical="top" wrapText="1"/>
      <protection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16" fillId="0" borderId="14" xfId="63" applyFont="1" applyFill="1" applyBorder="1" applyAlignment="1">
      <alignment horizontal="left" vertical="top" wrapText="1"/>
      <protection/>
    </xf>
    <xf numFmtId="4" fontId="2" fillId="0" borderId="14" xfId="0" applyNumberFormat="1" applyFont="1" applyFill="1" applyBorder="1" applyAlignment="1">
      <alignment vertical="center"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left" vertical="top" wrapText="1"/>
    </xf>
    <xf numFmtId="4" fontId="27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top" wrapText="1"/>
    </xf>
    <xf numFmtId="49" fontId="29" fillId="0" borderId="14" xfId="60" applyNumberFormat="1" applyFont="1" applyFill="1" applyBorder="1" applyAlignment="1">
      <alignment horizontal="center" vertical="center" wrapText="1"/>
      <protection/>
    </xf>
    <xf numFmtId="49" fontId="2" fillId="0" borderId="14" xfId="60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justify" vertical="top" wrapText="1"/>
    </xf>
    <xf numFmtId="49" fontId="2" fillId="35" borderId="14" xfId="63" applyNumberFormat="1" applyFont="1" applyFill="1" applyBorder="1" applyAlignment="1">
      <alignment horizontal="center" vertical="center"/>
      <protection/>
    </xf>
    <xf numFmtId="0" fontId="2" fillId="35" borderId="14" xfId="0" applyFont="1" applyFill="1" applyBorder="1" applyAlignment="1">
      <alignment vertical="top" wrapText="1"/>
    </xf>
    <xf numFmtId="4" fontId="2" fillId="35" borderId="14" xfId="0" applyNumberFormat="1" applyFont="1" applyFill="1" applyBorder="1" applyAlignment="1">
      <alignment wrapText="1"/>
    </xf>
    <xf numFmtId="0" fontId="27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3" fontId="2" fillId="35" borderId="14" xfId="0" applyNumberFormat="1" applyFont="1" applyFill="1" applyBorder="1" applyAlignment="1">
      <alignment horizontal="center" vertical="center" wrapText="1"/>
    </xf>
    <xf numFmtId="0" fontId="2" fillId="35" borderId="14" xfId="64" applyFont="1" applyFill="1" applyBorder="1" applyAlignment="1">
      <alignment vertical="top" wrapText="1"/>
      <protection/>
    </xf>
    <xf numFmtId="49" fontId="2" fillId="0" borderId="14" xfId="62" applyNumberFormat="1" applyFont="1" applyBorder="1" applyAlignment="1">
      <alignment horizontal="center" vertical="center"/>
      <protection/>
    </xf>
    <xf numFmtId="0" fontId="2" fillId="0" borderId="14" xfId="56" applyFont="1" applyBorder="1" applyAlignment="1">
      <alignment vertical="top" wrapText="1"/>
      <protection/>
    </xf>
    <xf numFmtId="0" fontId="2" fillId="0" borderId="14" xfId="62" applyFont="1" applyBorder="1" applyAlignment="1">
      <alignment vertical="top" wrapText="1"/>
      <protection/>
    </xf>
    <xf numFmtId="0" fontId="2" fillId="0" borderId="14" xfId="66" applyFont="1" applyBorder="1" applyAlignment="1">
      <alignment vertical="top" wrapText="1"/>
      <protection/>
    </xf>
    <xf numFmtId="0" fontId="27" fillId="0" borderId="14" xfId="0" applyFont="1" applyFill="1" applyBorder="1" applyAlignment="1">
      <alignment horizontal="justify" wrapText="1"/>
    </xf>
    <xf numFmtId="0" fontId="35" fillId="0" borderId="0" xfId="0" applyFont="1" applyFill="1" applyAlignment="1">
      <alignment/>
    </xf>
    <xf numFmtId="0" fontId="2" fillId="0" borderId="14" xfId="63" applyFont="1" applyBorder="1" applyAlignment="1">
      <alignment horizontal="left" wrapText="1"/>
      <protection/>
    </xf>
    <xf numFmtId="0" fontId="2" fillId="0" borderId="14" xfId="0" applyFont="1" applyFill="1" applyBorder="1" applyAlignment="1">
      <alignment vertical="top" wrapText="1"/>
    </xf>
    <xf numFmtId="4" fontId="2" fillId="36" borderId="14" xfId="0" applyNumberFormat="1" applyFont="1" applyFill="1" applyBorder="1" applyAlignment="1">
      <alignment vertical="center" wrapText="1"/>
    </xf>
    <xf numFmtId="0" fontId="2" fillId="0" borderId="14" xfId="64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horizontal="justify" vertical="top" wrapText="1"/>
    </xf>
    <xf numFmtId="49" fontId="29" fillId="0" borderId="14" xfId="59" applyNumberFormat="1" applyFont="1" applyBorder="1" applyAlignment="1">
      <alignment horizontal="center"/>
      <protection/>
    </xf>
    <xf numFmtId="0" fontId="27" fillId="0" borderId="14" xfId="59" applyFont="1" applyBorder="1" applyAlignment="1">
      <alignment vertical="center"/>
      <protection/>
    </xf>
    <xf numFmtId="0" fontId="33" fillId="0" borderId="36" xfId="0" applyFont="1" applyBorder="1" applyAlignment="1">
      <alignment vertical="center"/>
    </xf>
    <xf numFmtId="0" fontId="33" fillId="0" borderId="36" xfId="0" applyFont="1" applyBorder="1" applyAlignment="1">
      <alignment vertical="top" wrapText="1"/>
    </xf>
    <xf numFmtId="0" fontId="17" fillId="0" borderId="36" xfId="0" applyFont="1" applyBorder="1" applyAlignment="1">
      <alignment vertical="center"/>
    </xf>
    <xf numFmtId="0" fontId="8" fillId="0" borderId="36" xfId="0" applyFont="1" applyBorder="1" applyAlignment="1">
      <alignment vertical="top" wrapText="1"/>
    </xf>
    <xf numFmtId="4" fontId="27" fillId="36" borderId="14" xfId="0" applyNumberFormat="1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4" fontId="2" fillId="36" borderId="14" xfId="0" applyNumberFormat="1" applyFont="1" applyFill="1" applyBorder="1" applyAlignment="1">
      <alignment wrapText="1"/>
    </xf>
    <xf numFmtId="0" fontId="33" fillId="0" borderId="36" xfId="0" applyFont="1" applyBorder="1" applyAlignment="1">
      <alignment wrapText="1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right" vertical="center" wrapText="1"/>
    </xf>
    <xf numFmtId="49" fontId="29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wrapText="1"/>
    </xf>
    <xf numFmtId="4" fontId="29" fillId="36" borderId="14" xfId="0" applyNumberFormat="1" applyFont="1" applyFill="1" applyBorder="1" applyAlignment="1">
      <alignment wrapText="1"/>
    </xf>
    <xf numFmtId="49" fontId="16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4" fontId="16" fillId="36" borderId="14" xfId="0" applyNumberFormat="1" applyFont="1" applyFill="1" applyBorder="1" applyAlignment="1">
      <alignment vertical="center" wrapText="1"/>
    </xf>
    <xf numFmtId="49" fontId="16" fillId="0" borderId="14" xfId="0" applyNumberFormat="1" applyFont="1" applyBorder="1" applyAlignment="1">
      <alignment horizontal="center"/>
    </xf>
    <xf numFmtId="4" fontId="16" fillId="0" borderId="14" xfId="0" applyNumberFormat="1" applyFont="1" applyFill="1" applyBorder="1" applyAlignment="1">
      <alignment wrapText="1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 vertical="top" wrapText="1"/>
    </xf>
    <xf numFmtId="4" fontId="29" fillId="0" borderId="11" xfId="0" applyNumberFormat="1" applyFont="1" applyFill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wrapText="1"/>
    </xf>
    <xf numFmtId="0" fontId="33" fillId="0" borderId="38" xfId="0" applyNumberFormat="1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left" vertical="top" wrapText="1"/>
    </xf>
    <xf numFmtId="4" fontId="28" fillId="0" borderId="14" xfId="0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vertical="top" wrapText="1"/>
    </xf>
    <xf numFmtId="4" fontId="8" fillId="0" borderId="14" xfId="0" applyNumberFormat="1" applyFont="1" applyFill="1" applyBorder="1" applyAlignment="1">
      <alignment vertical="center" wrapText="1"/>
    </xf>
    <xf numFmtId="172" fontId="0" fillId="0" borderId="0" xfId="0" applyNumberFormat="1" applyAlignment="1">
      <alignment horizontal="right" vertical="center"/>
    </xf>
    <xf numFmtId="0" fontId="26" fillId="0" borderId="0" xfId="0" applyFont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right"/>
      <protection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center"/>
    </xf>
    <xf numFmtId="0" fontId="4" fillId="0" borderId="0" xfId="54" applyFont="1" applyAlignment="1">
      <alignment horizontal="right" wrapText="1"/>
      <protection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4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3" fillId="33" borderId="0" xfId="44" applyNumberFormat="1" applyFont="1" applyFill="1" applyAlignment="1">
      <alignment horizontal="center" wrapText="1"/>
    </xf>
    <xf numFmtId="4" fontId="6" fillId="33" borderId="42" xfId="0" applyNumberFormat="1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  <xf numFmtId="170" fontId="19" fillId="33" borderId="0" xfId="44" applyFont="1" applyFill="1" applyAlignment="1">
      <alignment horizontal="center" wrapText="1"/>
    </xf>
    <xf numFmtId="4" fontId="6" fillId="33" borderId="40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right" vertical="center"/>
    </xf>
    <xf numFmtId="49" fontId="4" fillId="33" borderId="26" xfId="0" applyNumberFormat="1" applyFont="1" applyFill="1" applyBorder="1" applyAlignment="1">
      <alignment horizontal="right" vertical="center"/>
    </xf>
    <xf numFmtId="49" fontId="6" fillId="33" borderId="4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right" vertical="center"/>
    </xf>
    <xf numFmtId="49" fontId="4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49" fontId="35" fillId="0" borderId="14" xfId="61" applyNumberFormat="1" applyFont="1" applyBorder="1" applyAlignment="1">
      <alignment horizontal="center" vertical="center" wrapText="1"/>
      <protection/>
    </xf>
    <xf numFmtId="0" fontId="35" fillId="0" borderId="14" xfId="61" applyFont="1" applyBorder="1" applyAlignment="1">
      <alignment vertical="top" wrapText="1"/>
      <protection/>
    </xf>
    <xf numFmtId="2" fontId="35" fillId="0" borderId="14" xfId="61" applyNumberFormat="1" applyFont="1" applyFill="1" applyBorder="1" applyAlignment="1">
      <alignment/>
      <protection/>
    </xf>
    <xf numFmtId="172" fontId="35" fillId="0" borderId="14" xfId="61" applyNumberFormat="1" applyFont="1" applyBorder="1" applyAlignment="1">
      <alignment/>
      <protection/>
    </xf>
    <xf numFmtId="175" fontId="35" fillId="0" borderId="0" xfId="0" applyNumberFormat="1" applyFont="1" applyAlignment="1">
      <alignment/>
    </xf>
    <xf numFmtId="49" fontId="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top" wrapText="1"/>
      <protection/>
    </xf>
    <xf numFmtId="2" fontId="0" fillId="0" borderId="14" xfId="61" applyNumberFormat="1" applyFont="1" applyFill="1" applyBorder="1" applyAlignment="1">
      <alignment/>
      <protection/>
    </xf>
    <xf numFmtId="172" fontId="0" fillId="0" borderId="14" xfId="61" applyNumberFormat="1" applyFont="1" applyBorder="1" applyAlignment="1">
      <alignment/>
      <protection/>
    </xf>
    <xf numFmtId="0" fontId="35" fillId="0" borderId="14" xfId="61" applyFont="1" applyBorder="1" applyAlignment="1">
      <alignment horizontal="center" vertical="top" wrapText="1"/>
      <protection/>
    </xf>
    <xf numFmtId="0" fontId="35" fillId="0" borderId="14" xfId="61" applyFont="1" applyBorder="1" applyAlignment="1">
      <alignment wrapText="1"/>
      <protection/>
    </xf>
    <xf numFmtId="2" fontId="0" fillId="0" borderId="0" xfId="0" applyNumberFormat="1" applyAlignment="1">
      <alignment/>
    </xf>
    <xf numFmtId="0" fontId="0" fillId="0" borderId="14" xfId="61" applyFont="1" applyBorder="1" applyAlignment="1">
      <alignment vertical="top" wrapText="1"/>
      <protection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45" xfId="61" applyFont="1" applyFill="1" applyBorder="1" applyAlignment="1">
      <alignment vertical="center" wrapText="1"/>
      <protection/>
    </xf>
    <xf numFmtId="0" fontId="0" fillId="0" borderId="45" xfId="61" applyFont="1" applyFill="1" applyBorder="1" applyAlignment="1">
      <alignment vertical="top" wrapText="1"/>
      <protection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wrapText="1"/>
    </xf>
    <xf numFmtId="2" fontId="35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2" fontId="0" fillId="0" borderId="14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justify" wrapText="1"/>
    </xf>
    <xf numFmtId="0" fontId="0" fillId="0" borderId="14" xfId="0" applyFill="1" applyBorder="1" applyAlignment="1">
      <alignment horizontal="justify" wrapText="1"/>
    </xf>
    <xf numFmtId="0" fontId="0" fillId="0" borderId="14" xfId="0" applyBorder="1" applyAlignment="1">
      <alignment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1 30.04." xfId="61"/>
    <cellStyle name="Обычный_Пр.4 30.05.08г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28.140625" style="0" customWidth="1"/>
    <col min="2" max="2" width="44.57421875" style="0" customWidth="1"/>
    <col min="3" max="3" width="17.57421875" style="525" customWidth="1"/>
    <col min="4" max="4" width="0.13671875" style="0" hidden="1" customWidth="1"/>
    <col min="5" max="5" width="10.421875" style="0" customWidth="1"/>
    <col min="6" max="6" width="9.140625" style="0" hidden="1" customWidth="1"/>
    <col min="7" max="7" width="10.140625" style="0" hidden="1" customWidth="1"/>
    <col min="8" max="8" width="15.421875" style="0" customWidth="1"/>
    <col min="9" max="9" width="19.140625" style="489" customWidth="1"/>
    <col min="10" max="10" width="12.28125" style="0" customWidth="1"/>
    <col min="11" max="11" width="18.140625" style="489" customWidth="1"/>
    <col min="12" max="12" width="11.8515625" style="0" customWidth="1"/>
  </cols>
  <sheetData>
    <row r="1" spans="1:11" s="480" customFormat="1" ht="15.75">
      <c r="A1" s="478" t="s">
        <v>1133</v>
      </c>
      <c r="B1" s="478"/>
      <c r="C1" s="478"/>
      <c r="D1" s="479"/>
      <c r="I1" s="481"/>
      <c r="K1" s="481"/>
    </row>
    <row r="2" spans="1:11" s="480" customFormat="1" ht="12.75">
      <c r="A2" s="482" t="s">
        <v>1134</v>
      </c>
      <c r="B2" s="482"/>
      <c r="C2" s="482"/>
      <c r="D2" s="483"/>
      <c r="I2" s="481"/>
      <c r="K2" s="481"/>
    </row>
    <row r="3" spans="1:11" s="480" customFormat="1" ht="12.75">
      <c r="A3" s="482" t="s">
        <v>1135</v>
      </c>
      <c r="B3" s="482"/>
      <c r="C3" s="482"/>
      <c r="D3" s="483"/>
      <c r="I3" s="481"/>
      <c r="K3" s="481"/>
    </row>
    <row r="4" spans="1:11" s="485" customFormat="1" ht="39.75" customHeight="1">
      <c r="A4" s="483"/>
      <c r="B4" s="484" t="s">
        <v>1136</v>
      </c>
      <c r="C4" s="484"/>
      <c r="D4" s="483"/>
      <c r="I4" s="486"/>
      <c r="K4" s="486"/>
    </row>
    <row r="5" spans="1:11" s="485" customFormat="1" ht="28.5" customHeight="1" hidden="1">
      <c r="A5" s="483"/>
      <c r="B5" s="484" t="s">
        <v>1137</v>
      </c>
      <c r="C5" s="484"/>
      <c r="D5" s="483"/>
      <c r="I5" s="486"/>
      <c r="K5" s="486"/>
    </row>
    <row r="6" spans="1:11" s="485" customFormat="1" ht="12.75" hidden="1">
      <c r="A6" s="483"/>
      <c r="B6" s="487" t="s">
        <v>1138</v>
      </c>
      <c r="C6" s="487"/>
      <c r="I6" s="486"/>
      <c r="K6" s="486"/>
    </row>
    <row r="7" spans="1:4" ht="28.5" customHeight="1">
      <c r="A7" s="246"/>
      <c r="B7" s="488" t="s">
        <v>1139</v>
      </c>
      <c r="C7" s="488"/>
      <c r="D7" s="246"/>
    </row>
    <row r="8" spans="1:4" ht="9.75" customHeight="1" hidden="1">
      <c r="A8" s="490" t="s">
        <v>1140</v>
      </c>
      <c r="B8" s="490"/>
      <c r="C8" s="490"/>
      <c r="D8" s="490"/>
    </row>
    <row r="9" spans="1:4" ht="38.25" customHeight="1">
      <c r="A9" s="491" t="s">
        <v>1141</v>
      </c>
      <c r="B9" s="491"/>
      <c r="C9" s="491"/>
      <c r="D9" s="491"/>
    </row>
    <row r="10" spans="1:4" ht="15.75" customHeight="1">
      <c r="A10" s="490" t="s">
        <v>1142</v>
      </c>
      <c r="B10" s="490"/>
      <c r="C10" s="490"/>
      <c r="D10" s="490"/>
    </row>
    <row r="11" spans="1:4" ht="13.5" customHeight="1">
      <c r="A11" s="492"/>
      <c r="B11" s="492"/>
      <c r="C11" s="493" t="s">
        <v>1143</v>
      </c>
      <c r="D11" s="492"/>
    </row>
    <row r="12" spans="1:4" ht="38.25" customHeight="1">
      <c r="A12" s="494" t="s">
        <v>741</v>
      </c>
      <c r="B12" s="494" t="s">
        <v>1144</v>
      </c>
      <c r="C12" s="495" t="s">
        <v>635</v>
      </c>
      <c r="D12" s="492"/>
    </row>
    <row r="13" spans="1:4" ht="12.75" customHeight="1">
      <c r="A13" s="494">
        <v>1</v>
      </c>
      <c r="B13" s="494">
        <v>2</v>
      </c>
      <c r="C13" s="496">
        <v>3</v>
      </c>
      <c r="D13" s="492"/>
    </row>
    <row r="14" spans="1:11" s="284" customFormat="1" ht="1.5" customHeight="1" hidden="1">
      <c r="A14" s="497" t="s">
        <v>1145</v>
      </c>
      <c r="B14" s="498" t="s">
        <v>1146</v>
      </c>
      <c r="C14" s="499">
        <f>C15+C35</f>
        <v>84047176.98000002</v>
      </c>
      <c r="D14" s="500" t="e">
        <f>D15</f>
        <v>#REF!</v>
      </c>
      <c r="I14" s="501"/>
      <c r="K14" s="501"/>
    </row>
    <row r="15" spans="1:4" ht="26.25" customHeight="1">
      <c r="A15" s="502" t="s">
        <v>1147</v>
      </c>
      <c r="B15" s="503" t="s">
        <v>1148</v>
      </c>
      <c r="C15" s="504">
        <f>C21+C26+C16+C35</f>
        <v>84547176.98000002</v>
      </c>
      <c r="D15" s="505" t="e">
        <f>#REF!+D21+D26</f>
        <v>#REF!</v>
      </c>
    </row>
    <row r="16" spans="1:4" ht="25.5">
      <c r="A16" s="497" t="s">
        <v>1149</v>
      </c>
      <c r="B16" s="506" t="s">
        <v>1150</v>
      </c>
      <c r="C16" s="504">
        <f>C17+C20</f>
        <v>0</v>
      </c>
      <c r="D16" s="505"/>
    </row>
    <row r="17" spans="1:4" ht="30">
      <c r="A17" s="502" t="s">
        <v>1151</v>
      </c>
      <c r="B17" s="503" t="s">
        <v>1152</v>
      </c>
      <c r="C17" s="504">
        <f>C18</f>
        <v>0</v>
      </c>
      <c r="D17" s="505"/>
    </row>
    <row r="18" spans="1:4" ht="45">
      <c r="A18" s="502" t="s">
        <v>1153</v>
      </c>
      <c r="B18" s="503" t="s">
        <v>1154</v>
      </c>
      <c r="C18" s="504">
        <v>0</v>
      </c>
      <c r="D18" s="505"/>
    </row>
    <row r="19" spans="1:4" ht="45">
      <c r="A19" s="502" t="s">
        <v>1155</v>
      </c>
      <c r="B19" s="503" t="s">
        <v>1156</v>
      </c>
      <c r="C19" s="504">
        <v>0</v>
      </c>
      <c r="D19" s="505"/>
    </row>
    <row r="20" spans="1:4" ht="45">
      <c r="A20" s="502" t="s">
        <v>1157</v>
      </c>
      <c r="B20" s="503" t="s">
        <v>1158</v>
      </c>
      <c r="C20" s="504">
        <v>0</v>
      </c>
      <c r="D20" s="505"/>
    </row>
    <row r="21" spans="1:11" ht="30" customHeight="1">
      <c r="A21" s="497" t="s">
        <v>1159</v>
      </c>
      <c r="B21" s="507" t="s">
        <v>1160</v>
      </c>
      <c r="C21" s="499">
        <f>C22+C24</f>
        <v>0</v>
      </c>
      <c r="D21" s="505">
        <f>D22+D24</f>
        <v>-3544.7309999999998</v>
      </c>
      <c r="H21" s="508"/>
      <c r="J21" s="488"/>
      <c r="K21" s="488"/>
    </row>
    <row r="22" spans="1:11" ht="2.25" customHeight="1" hidden="1">
      <c r="A22" s="502" t="s">
        <v>1161</v>
      </c>
      <c r="B22" s="509" t="s">
        <v>1162</v>
      </c>
      <c r="C22" s="504">
        <f>C23</f>
        <v>0</v>
      </c>
      <c r="D22" s="505">
        <f>D23</f>
        <v>21657</v>
      </c>
      <c r="H22" s="508"/>
      <c r="J22" s="510"/>
      <c r="K22" s="510"/>
    </row>
    <row r="23" spans="1:12" ht="52.5" customHeight="1" hidden="1">
      <c r="A23" s="502" t="s">
        <v>1163</v>
      </c>
      <c r="B23" s="509" t="s">
        <v>1164</v>
      </c>
      <c r="C23" s="504"/>
      <c r="D23" s="505">
        <v>21657</v>
      </c>
      <c r="G23" s="511"/>
      <c r="H23" s="508"/>
      <c r="I23" s="512"/>
      <c r="J23" s="512"/>
      <c r="K23" s="512"/>
      <c r="L23" s="246"/>
    </row>
    <row r="24" spans="1:10" ht="39.75" customHeight="1" hidden="1">
      <c r="A24" s="502" t="s">
        <v>1165</v>
      </c>
      <c r="B24" s="509" t="s">
        <v>1166</v>
      </c>
      <c r="C24" s="504"/>
      <c r="D24" s="505">
        <f>D25</f>
        <v>-25201.731</v>
      </c>
      <c r="H24" s="508"/>
      <c r="J24" s="489"/>
    </row>
    <row r="25" spans="1:11" ht="60" hidden="1">
      <c r="A25" s="502" t="s">
        <v>1167</v>
      </c>
      <c r="B25" s="509" t="s">
        <v>1168</v>
      </c>
      <c r="C25" s="504"/>
      <c r="D25" s="505">
        <v>-25201.731</v>
      </c>
      <c r="H25" s="508"/>
      <c r="K25"/>
    </row>
    <row r="26" spans="1:8" ht="25.5" customHeight="1">
      <c r="A26" s="497" t="s">
        <v>1169</v>
      </c>
      <c r="B26" s="498" t="s">
        <v>1170</v>
      </c>
      <c r="C26" s="499">
        <f>C27+C31</f>
        <v>85047176.98000002</v>
      </c>
      <c r="D26" s="505" t="e">
        <f>D27+D31</f>
        <v>#REF!</v>
      </c>
      <c r="H26" s="508"/>
    </row>
    <row r="27" spans="1:8" ht="15">
      <c r="A27" s="502" t="s">
        <v>1171</v>
      </c>
      <c r="B27" s="509" t="s">
        <v>1172</v>
      </c>
      <c r="C27" s="504">
        <f>C28</f>
        <v>-571436928.11</v>
      </c>
      <c r="D27" s="505">
        <f>D32</f>
        <v>0</v>
      </c>
      <c r="H27" s="508"/>
    </row>
    <row r="28" spans="1:8" ht="21" customHeight="1">
      <c r="A28" s="502" t="s">
        <v>1173</v>
      </c>
      <c r="B28" s="513" t="s">
        <v>1174</v>
      </c>
      <c r="C28" s="504">
        <f>C29</f>
        <v>-571436928.11</v>
      </c>
      <c r="D28" s="505"/>
      <c r="H28" s="508"/>
    </row>
    <row r="29" spans="1:8" ht="30">
      <c r="A29" s="502" t="s">
        <v>1175</v>
      </c>
      <c r="B29" s="509" t="s">
        <v>1176</v>
      </c>
      <c r="C29" s="504">
        <f>C30</f>
        <v>-571436928.11</v>
      </c>
      <c r="D29" s="505"/>
      <c r="H29" s="508"/>
    </row>
    <row r="30" spans="1:8" ht="30">
      <c r="A30" s="502" t="s">
        <v>1177</v>
      </c>
      <c r="B30" s="509" t="s">
        <v>1178</v>
      </c>
      <c r="C30" s="504">
        <f>-571436928.11-C37</f>
        <v>-571436928.11</v>
      </c>
      <c r="D30" s="505"/>
      <c r="H30" s="511"/>
    </row>
    <row r="31" spans="1:4" ht="14.25" customHeight="1">
      <c r="A31" s="502" t="s">
        <v>1179</v>
      </c>
      <c r="B31" s="509" t="s">
        <v>1180</v>
      </c>
      <c r="C31" s="504">
        <f>C32</f>
        <v>656484105.09</v>
      </c>
      <c r="D31" s="505" t="e">
        <f>#REF!</f>
        <v>#REF!</v>
      </c>
    </row>
    <row r="32" spans="1:8" ht="30">
      <c r="A32" s="502" t="s">
        <v>1181</v>
      </c>
      <c r="B32" s="514" t="s">
        <v>1182</v>
      </c>
      <c r="C32" s="504">
        <f>C33</f>
        <v>656484105.09</v>
      </c>
      <c r="D32" s="505"/>
      <c r="H32" s="511"/>
    </row>
    <row r="33" spans="1:4" ht="30">
      <c r="A33" s="502" t="s">
        <v>1183</v>
      </c>
      <c r="B33" s="509" t="s">
        <v>1184</v>
      </c>
      <c r="C33" s="504">
        <f>C34</f>
        <v>656484105.09</v>
      </c>
      <c r="D33" s="505"/>
    </row>
    <row r="34" spans="1:10" ht="30">
      <c r="A34" s="502" t="s">
        <v>1185</v>
      </c>
      <c r="B34" s="509" t="s">
        <v>1186</v>
      </c>
      <c r="C34" s="504">
        <f>655984105.09-C46</f>
        <v>656484105.09</v>
      </c>
      <c r="D34" s="505">
        <v>274680.758</v>
      </c>
      <c r="H34" s="511"/>
      <c r="J34" s="284"/>
    </row>
    <row r="35" spans="1:4" ht="26.25">
      <c r="A35" s="515" t="s">
        <v>1187</v>
      </c>
      <c r="B35" s="516" t="s">
        <v>1188</v>
      </c>
      <c r="C35" s="517">
        <f>C36</f>
        <v>-500000</v>
      </c>
      <c r="D35" s="492"/>
    </row>
    <row r="36" spans="1:4" ht="39">
      <c r="A36" s="515" t="s">
        <v>1189</v>
      </c>
      <c r="B36" s="516" t="s">
        <v>1190</v>
      </c>
      <c r="C36" s="517">
        <f>C37+C46</f>
        <v>-500000</v>
      </c>
      <c r="D36" s="492"/>
    </row>
    <row r="37" spans="1:4" ht="27.75" customHeight="1">
      <c r="A37" s="518" t="s">
        <v>1191</v>
      </c>
      <c r="B37" s="519" t="s">
        <v>1192</v>
      </c>
      <c r="C37" s="520">
        <f>C44+C45</f>
        <v>0</v>
      </c>
      <c r="D37" s="492"/>
    </row>
    <row r="38" spans="1:4" ht="55.5" customHeight="1">
      <c r="A38" s="518" t="s">
        <v>1193</v>
      </c>
      <c r="B38" s="519" t="s">
        <v>1194</v>
      </c>
      <c r="C38" s="520">
        <f>C39</f>
        <v>0</v>
      </c>
      <c r="D38" s="492"/>
    </row>
    <row r="39" spans="1:4" ht="75">
      <c r="A39" s="518" t="s">
        <v>1195</v>
      </c>
      <c r="B39" s="519" t="s">
        <v>1196</v>
      </c>
      <c r="C39" s="520">
        <f>C40</f>
        <v>0</v>
      </c>
      <c r="D39" s="492"/>
    </row>
    <row r="40" spans="1:4" ht="30">
      <c r="A40" s="518" t="s">
        <v>1197</v>
      </c>
      <c r="B40" s="519" t="s">
        <v>1198</v>
      </c>
      <c r="C40" s="520">
        <v>0</v>
      </c>
      <c r="D40" s="492"/>
    </row>
    <row r="41" spans="1:4" ht="105">
      <c r="A41" s="518" t="s">
        <v>1199</v>
      </c>
      <c r="B41" s="519" t="s">
        <v>1200</v>
      </c>
      <c r="C41" s="520">
        <v>0</v>
      </c>
      <c r="D41" s="492"/>
    </row>
    <row r="42" spans="1:4" ht="43.5" hidden="1">
      <c r="A42" s="518" t="s">
        <v>1201</v>
      </c>
      <c r="B42" s="521" t="s">
        <v>1202</v>
      </c>
      <c r="C42" s="520">
        <v>0</v>
      </c>
      <c r="D42" s="492"/>
    </row>
    <row r="43" spans="1:4" ht="72" hidden="1">
      <c r="A43" s="518" t="s">
        <v>1203</v>
      </c>
      <c r="B43" s="521" t="s">
        <v>1204</v>
      </c>
      <c r="C43" s="520">
        <v>0</v>
      </c>
      <c r="D43" s="492"/>
    </row>
    <row r="44" spans="1:4" ht="45">
      <c r="A44" s="518" t="s">
        <v>1205</v>
      </c>
      <c r="B44" s="522" t="s">
        <v>1206</v>
      </c>
      <c r="C44" s="520">
        <v>0</v>
      </c>
      <c r="D44" s="492"/>
    </row>
    <row r="45" spans="1:4" ht="49.5" customHeight="1">
      <c r="A45" s="518" t="s">
        <v>1203</v>
      </c>
      <c r="B45" s="522" t="s">
        <v>1207</v>
      </c>
      <c r="C45" s="520">
        <v>0</v>
      </c>
      <c r="D45" s="492"/>
    </row>
    <row r="46" spans="1:4" ht="30">
      <c r="A46" s="518" t="s">
        <v>1208</v>
      </c>
      <c r="B46" s="519" t="s">
        <v>1209</v>
      </c>
      <c r="C46" s="520">
        <f>C47</f>
        <v>-500000</v>
      </c>
      <c r="D46" s="492"/>
    </row>
    <row r="47" spans="1:4" ht="60">
      <c r="A47" s="518" t="s">
        <v>1210</v>
      </c>
      <c r="B47" s="519" t="s">
        <v>1211</v>
      </c>
      <c r="C47" s="520">
        <f>C48</f>
        <v>-500000</v>
      </c>
      <c r="D47" s="492"/>
    </row>
    <row r="48" spans="1:4" ht="75">
      <c r="A48" s="518" t="s">
        <v>1212</v>
      </c>
      <c r="B48" s="519" t="s">
        <v>1213</v>
      </c>
      <c r="C48" s="520">
        <f>C49+C51</f>
        <v>-500000</v>
      </c>
      <c r="D48" s="492"/>
    </row>
    <row r="49" spans="1:4" ht="30">
      <c r="A49" s="518" t="s">
        <v>1214</v>
      </c>
      <c r="B49" s="519" t="s">
        <v>1198</v>
      </c>
      <c r="C49" s="520">
        <v>0</v>
      </c>
      <c r="D49" s="492"/>
    </row>
    <row r="50" spans="1:4" ht="24" customHeight="1">
      <c r="A50" s="518" t="s">
        <v>1215</v>
      </c>
      <c r="B50" s="519" t="s">
        <v>1198</v>
      </c>
      <c r="C50" s="520">
        <v>0</v>
      </c>
      <c r="D50" s="492"/>
    </row>
    <row r="51" spans="1:4" ht="45">
      <c r="A51" s="518" t="s">
        <v>1216</v>
      </c>
      <c r="B51" s="523" t="s">
        <v>1217</v>
      </c>
      <c r="C51" s="520">
        <f>C52</f>
        <v>-500000</v>
      </c>
      <c r="D51" s="492"/>
    </row>
    <row r="52" spans="1:4" ht="75">
      <c r="A52" s="518" t="s">
        <v>1218</v>
      </c>
      <c r="B52" s="519" t="s">
        <v>1219</v>
      </c>
      <c r="C52" s="520">
        <v>-500000</v>
      </c>
      <c r="D52" s="492"/>
    </row>
    <row r="53" spans="1:4" ht="15">
      <c r="A53" s="492"/>
      <c r="B53" s="492"/>
      <c r="C53" s="524"/>
      <c r="D53" s="492"/>
    </row>
    <row r="54" spans="1:4" ht="15">
      <c r="A54" s="492"/>
      <c r="B54" s="492"/>
      <c r="C54" s="524"/>
      <c r="D54" s="492"/>
    </row>
    <row r="55" spans="1:4" ht="15">
      <c r="A55" s="492"/>
      <c r="B55" s="492"/>
      <c r="C55" s="524"/>
      <c r="D55" s="492"/>
    </row>
    <row r="56" spans="1:4" ht="15">
      <c r="A56" s="492"/>
      <c r="B56" s="492"/>
      <c r="C56" s="524"/>
      <c r="D56" s="492"/>
    </row>
    <row r="57" spans="1:4" ht="15">
      <c r="A57" s="492"/>
      <c r="B57" s="492"/>
      <c r="C57" s="524"/>
      <c r="D57" s="492"/>
    </row>
    <row r="58" spans="1:4" ht="15">
      <c r="A58" s="492"/>
      <c r="B58" s="492"/>
      <c r="C58" s="524"/>
      <c r="D58" s="492"/>
    </row>
    <row r="59" spans="1:4" ht="15">
      <c r="A59" s="492"/>
      <c r="B59" s="492"/>
      <c r="C59" s="524"/>
      <c r="D59" s="492"/>
    </row>
    <row r="60" spans="1:4" ht="15">
      <c r="A60" s="492"/>
      <c r="B60" s="492"/>
      <c r="C60" s="524"/>
      <c r="D60" s="492"/>
    </row>
    <row r="61" spans="1:4" ht="15">
      <c r="A61" s="492"/>
      <c r="B61" s="492"/>
      <c r="C61" s="524"/>
      <c r="D61" s="492"/>
    </row>
    <row r="63" ht="15">
      <c r="B63" s="284"/>
    </row>
    <row r="64" ht="15">
      <c r="B64" s="284"/>
    </row>
    <row r="71" ht="15">
      <c r="B71" s="284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7086614173228347" right="0.2" top="0.46" bottom="0.3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3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18.421875" style="0" customWidth="1"/>
    <col min="2" max="2" width="60.28125" style="0" customWidth="1"/>
    <col min="3" max="3" width="14.57421875" style="436" customWidth="1"/>
  </cols>
  <sheetData>
    <row r="1" spans="1:3" ht="14.25" customHeight="1">
      <c r="A1" s="246"/>
      <c r="B1" s="439" t="s">
        <v>729</v>
      </c>
      <c r="C1" s="439"/>
    </row>
    <row r="2" spans="1:3" ht="11.25" customHeight="1">
      <c r="A2" s="246"/>
      <c r="B2" s="439" t="s">
        <v>730</v>
      </c>
      <c r="C2" s="439"/>
    </row>
    <row r="3" spans="1:3" ht="12.75" customHeight="1">
      <c r="A3" s="246"/>
      <c r="B3" s="439" t="s">
        <v>731</v>
      </c>
      <c r="C3" s="439"/>
    </row>
    <row r="4" spans="1:3" ht="15">
      <c r="A4" s="246"/>
      <c r="B4" s="439" t="s">
        <v>732</v>
      </c>
      <c r="C4" s="439"/>
    </row>
    <row r="5" spans="1:3" ht="15">
      <c r="A5" s="246"/>
      <c r="B5" s="442" t="s">
        <v>733</v>
      </c>
      <c r="C5" s="442"/>
    </row>
    <row r="6" spans="1:3" ht="15">
      <c r="A6" s="246"/>
      <c r="B6" s="439" t="s">
        <v>734</v>
      </c>
      <c r="C6" s="439"/>
    </row>
    <row r="7" spans="1:3" ht="15">
      <c r="A7" s="246"/>
      <c r="B7" s="439" t="s">
        <v>735</v>
      </c>
      <c r="C7" s="439"/>
    </row>
    <row r="8" spans="1:3" ht="15">
      <c r="A8" s="246"/>
      <c r="B8" s="439" t="s">
        <v>736</v>
      </c>
      <c r="C8" s="439"/>
    </row>
    <row r="9" spans="1:3" ht="15">
      <c r="A9" s="246"/>
      <c r="B9" s="439" t="s">
        <v>1128</v>
      </c>
      <c r="C9" s="439"/>
    </row>
    <row r="10" spans="1:3" ht="12" customHeight="1">
      <c r="A10" s="440"/>
      <c r="B10" s="440"/>
      <c r="C10" s="440"/>
    </row>
    <row r="11" spans="2:3" ht="15" hidden="1">
      <c r="B11" s="247"/>
      <c r="C11" s="247"/>
    </row>
    <row r="12" spans="1:3" ht="15" customHeight="1">
      <c r="A12" s="441" t="s">
        <v>737</v>
      </c>
      <c r="B12" s="441"/>
      <c r="C12" s="441"/>
    </row>
    <row r="13" spans="1:3" ht="14.25" customHeight="1">
      <c r="A13" s="441" t="s">
        <v>738</v>
      </c>
      <c r="B13" s="441"/>
      <c r="C13" s="441"/>
    </row>
    <row r="14" spans="1:3" ht="15" customHeight="1">
      <c r="A14" s="437" t="s">
        <v>739</v>
      </c>
      <c r="B14" s="437"/>
      <c r="C14" s="437"/>
    </row>
    <row r="15" spans="1:3" ht="15" hidden="1">
      <c r="A15" s="248"/>
      <c r="B15" s="249"/>
      <c r="C15" s="250"/>
    </row>
    <row r="16" spans="1:3" ht="13.5" customHeight="1">
      <c r="A16" s="248"/>
      <c r="B16" s="249"/>
      <c r="C16" s="251" t="s">
        <v>740</v>
      </c>
    </row>
    <row r="17" spans="1:3" ht="38.25" customHeight="1">
      <c r="A17" s="252" t="s">
        <v>741</v>
      </c>
      <c r="B17" s="253" t="s">
        <v>742</v>
      </c>
      <c r="C17" s="254" t="s">
        <v>743</v>
      </c>
    </row>
    <row r="18" spans="1:3" ht="15">
      <c r="A18" s="255">
        <v>1</v>
      </c>
      <c r="B18" s="255">
        <v>2</v>
      </c>
      <c r="C18" s="256">
        <v>3</v>
      </c>
    </row>
    <row r="19" spans="1:3" ht="14.25" customHeight="1">
      <c r="A19" s="438" t="s">
        <v>744</v>
      </c>
      <c r="B19" s="438"/>
      <c r="C19" s="257">
        <f>C20+C158</f>
        <v>571436928.11</v>
      </c>
    </row>
    <row r="20" spans="1:3" ht="15.75" customHeight="1">
      <c r="A20" s="258" t="s">
        <v>745</v>
      </c>
      <c r="B20" s="259" t="s">
        <v>746</v>
      </c>
      <c r="C20" s="257">
        <f>C21+C37+C52+C60+C82+C90+C93+C113+C116+C155+C58+C27</f>
        <v>181277143</v>
      </c>
    </row>
    <row r="21" spans="1:3" ht="16.5" customHeight="1">
      <c r="A21" s="260" t="s">
        <v>747</v>
      </c>
      <c r="B21" s="261" t="s">
        <v>748</v>
      </c>
      <c r="C21" s="257">
        <f>C22</f>
        <v>138787009</v>
      </c>
    </row>
    <row r="22" spans="1:3" ht="16.5" customHeight="1">
      <c r="A22" s="260" t="s">
        <v>749</v>
      </c>
      <c r="B22" s="262" t="s">
        <v>750</v>
      </c>
      <c r="C22" s="257">
        <f>C23+C24+C25+C26</f>
        <v>138787009</v>
      </c>
    </row>
    <row r="23" spans="1:3" ht="52.5" customHeight="1">
      <c r="A23" s="263" t="s">
        <v>751</v>
      </c>
      <c r="B23" s="264" t="s">
        <v>752</v>
      </c>
      <c r="C23" s="265">
        <v>136580446</v>
      </c>
    </row>
    <row r="24" spans="1:3" ht="76.5" customHeight="1">
      <c r="A24" s="263" t="s">
        <v>753</v>
      </c>
      <c r="B24" s="264" t="s">
        <v>754</v>
      </c>
      <c r="C24" s="265">
        <v>906915</v>
      </c>
    </row>
    <row r="25" spans="1:3" ht="38.25">
      <c r="A25" s="266" t="s">
        <v>755</v>
      </c>
      <c r="B25" s="264" t="s">
        <v>756</v>
      </c>
      <c r="C25" s="267">
        <v>1299648</v>
      </c>
    </row>
    <row r="26" spans="1:3" ht="63.75" hidden="1">
      <c r="A26" s="263" t="s">
        <v>757</v>
      </c>
      <c r="B26" s="264" t="s">
        <v>758</v>
      </c>
      <c r="C26" s="265"/>
    </row>
    <row r="27" spans="1:3" s="270" customFormat="1" ht="24" customHeight="1">
      <c r="A27" s="268" t="s">
        <v>759</v>
      </c>
      <c r="B27" s="269" t="s">
        <v>760</v>
      </c>
      <c r="C27" s="257">
        <f>C28</f>
        <v>5503015</v>
      </c>
    </row>
    <row r="28" spans="1:3" s="270" customFormat="1" ht="27" customHeight="1">
      <c r="A28" s="268" t="s">
        <v>761</v>
      </c>
      <c r="B28" s="264" t="s">
        <v>762</v>
      </c>
      <c r="C28" s="257">
        <f>C29+C31+C33+C35</f>
        <v>5503015</v>
      </c>
    </row>
    <row r="29" spans="1:3" ht="46.5" customHeight="1">
      <c r="A29" s="268" t="s">
        <v>763</v>
      </c>
      <c r="B29" s="269" t="s">
        <v>764</v>
      </c>
      <c r="C29" s="271">
        <f>C30</f>
        <v>1848829</v>
      </c>
    </row>
    <row r="30" spans="1:3" ht="79.5" customHeight="1">
      <c r="A30" s="272" t="s">
        <v>765</v>
      </c>
      <c r="B30" s="273" t="s">
        <v>766</v>
      </c>
      <c r="C30" s="265">
        <v>1848829</v>
      </c>
    </row>
    <row r="31" spans="1:3" ht="60.75" customHeight="1">
      <c r="A31" s="268" t="s">
        <v>767</v>
      </c>
      <c r="B31" s="269" t="s">
        <v>768</v>
      </c>
      <c r="C31" s="271">
        <f>C32</f>
        <v>12207</v>
      </c>
    </row>
    <row r="32" spans="1:3" ht="92.25" customHeight="1">
      <c r="A32" s="272" t="s">
        <v>769</v>
      </c>
      <c r="B32" s="274" t="s">
        <v>770</v>
      </c>
      <c r="C32" s="265">
        <v>12207</v>
      </c>
    </row>
    <row r="33" spans="1:3" ht="47.25" customHeight="1">
      <c r="A33" s="268" t="s">
        <v>771</v>
      </c>
      <c r="B33" s="269" t="s">
        <v>772</v>
      </c>
      <c r="C33" s="271">
        <f>C34</f>
        <v>3985902</v>
      </c>
    </row>
    <row r="34" spans="1:3" ht="77.25" customHeight="1">
      <c r="A34" s="272" t="s">
        <v>773</v>
      </c>
      <c r="B34" s="274" t="s">
        <v>774</v>
      </c>
      <c r="C34" s="265">
        <f>3584902+401000</f>
        <v>3985902</v>
      </c>
    </row>
    <row r="35" spans="1:3" ht="39" customHeight="1">
      <c r="A35" s="268" t="s">
        <v>775</v>
      </c>
      <c r="B35" s="269" t="s">
        <v>776</v>
      </c>
      <c r="C35" s="271">
        <f>C36</f>
        <v>-343923</v>
      </c>
    </row>
    <row r="36" spans="1:3" ht="77.25" customHeight="1">
      <c r="A36" s="272" t="s">
        <v>777</v>
      </c>
      <c r="B36" s="273" t="s">
        <v>778</v>
      </c>
      <c r="C36" s="265">
        <v>-343923</v>
      </c>
    </row>
    <row r="37" spans="1:3" ht="18" customHeight="1">
      <c r="A37" s="258" t="s">
        <v>779</v>
      </c>
      <c r="B37" s="259" t="s">
        <v>780</v>
      </c>
      <c r="C37" s="257">
        <f>C44+C47+C50+C38</f>
        <v>5090248</v>
      </c>
    </row>
    <row r="38" spans="1:3" ht="25.5" customHeight="1">
      <c r="A38" s="275" t="s">
        <v>781</v>
      </c>
      <c r="B38" s="276" t="s">
        <v>782</v>
      </c>
      <c r="C38" s="277">
        <f>C39+C41+C43</f>
        <v>556457</v>
      </c>
    </row>
    <row r="39" spans="1:3" ht="26.25" customHeight="1">
      <c r="A39" s="275" t="s">
        <v>783</v>
      </c>
      <c r="B39" s="278" t="s">
        <v>784</v>
      </c>
      <c r="C39" s="277">
        <f>C40</f>
        <v>330083</v>
      </c>
    </row>
    <row r="40" spans="1:3" ht="27" customHeight="1">
      <c r="A40" s="275" t="s">
        <v>785</v>
      </c>
      <c r="B40" s="278" t="s">
        <v>784</v>
      </c>
      <c r="C40" s="267">
        <v>330083</v>
      </c>
    </row>
    <row r="41" spans="1:3" ht="27" customHeight="1">
      <c r="A41" s="275" t="s">
        <v>786</v>
      </c>
      <c r="B41" s="279" t="s">
        <v>787</v>
      </c>
      <c r="C41" s="277">
        <f>C42</f>
        <v>226374</v>
      </c>
    </row>
    <row r="42" spans="1:3" ht="39" customHeight="1">
      <c r="A42" s="280" t="s">
        <v>788</v>
      </c>
      <c r="B42" s="281" t="s">
        <v>789</v>
      </c>
      <c r="C42" s="265">
        <v>226374</v>
      </c>
    </row>
    <row r="43" spans="1:3" ht="23.25">
      <c r="A43" s="282" t="s">
        <v>790</v>
      </c>
      <c r="B43" s="283" t="s">
        <v>791</v>
      </c>
      <c r="C43" s="265"/>
    </row>
    <row r="44" spans="1:3" s="284" customFormat="1" ht="17.25" customHeight="1">
      <c r="A44" s="258" t="s">
        <v>792</v>
      </c>
      <c r="B44" s="259" t="s">
        <v>793</v>
      </c>
      <c r="C44" s="257">
        <f>C45+C46</f>
        <v>4400635</v>
      </c>
    </row>
    <row r="45" spans="1:3" ht="17.25" customHeight="1">
      <c r="A45" s="263" t="s">
        <v>794</v>
      </c>
      <c r="B45" s="285" t="s">
        <v>793</v>
      </c>
      <c r="C45" s="265">
        <v>4400635</v>
      </c>
    </row>
    <row r="46" spans="1:3" ht="27" customHeight="1" hidden="1">
      <c r="A46" s="263" t="s">
        <v>795</v>
      </c>
      <c r="B46" s="264" t="s">
        <v>796</v>
      </c>
      <c r="C46" s="265"/>
    </row>
    <row r="47" spans="1:3" s="284" customFormat="1" ht="15.75" customHeight="1">
      <c r="A47" s="258" t="s">
        <v>797</v>
      </c>
      <c r="B47" s="261" t="s">
        <v>798</v>
      </c>
      <c r="C47" s="257">
        <f>C48+C49</f>
        <v>130771</v>
      </c>
    </row>
    <row r="48" spans="1:3" ht="16.5" customHeight="1">
      <c r="A48" s="263" t="s">
        <v>799</v>
      </c>
      <c r="B48" s="286" t="s">
        <v>798</v>
      </c>
      <c r="C48" s="265">
        <v>130771</v>
      </c>
    </row>
    <row r="49" spans="1:3" ht="25.5" hidden="1">
      <c r="A49" s="263" t="s">
        <v>800</v>
      </c>
      <c r="B49" s="264" t="s">
        <v>801</v>
      </c>
      <c r="C49" s="265"/>
    </row>
    <row r="50" spans="1:3" s="284" customFormat="1" ht="25.5">
      <c r="A50" s="258" t="s">
        <v>802</v>
      </c>
      <c r="B50" s="276" t="s">
        <v>803</v>
      </c>
      <c r="C50" s="257">
        <f>C51</f>
        <v>2385</v>
      </c>
    </row>
    <row r="51" spans="1:3" ht="25.5">
      <c r="A51" s="263" t="s">
        <v>804</v>
      </c>
      <c r="B51" s="276" t="s">
        <v>805</v>
      </c>
      <c r="C51" s="265">
        <v>2385</v>
      </c>
    </row>
    <row r="52" spans="1:3" ht="15.75" customHeight="1">
      <c r="A52" s="258" t="s">
        <v>806</v>
      </c>
      <c r="B52" s="259" t="s">
        <v>807</v>
      </c>
      <c r="C52" s="257">
        <f>C53+C55</f>
        <v>1243402</v>
      </c>
    </row>
    <row r="53" spans="1:3" ht="23.25" customHeight="1">
      <c r="A53" s="258" t="s">
        <v>808</v>
      </c>
      <c r="B53" s="269" t="s">
        <v>809</v>
      </c>
      <c r="C53" s="257">
        <f>C54</f>
        <v>1243402</v>
      </c>
    </row>
    <row r="54" spans="1:3" ht="37.5" customHeight="1">
      <c r="A54" s="263" t="s">
        <v>810</v>
      </c>
      <c r="B54" s="264" t="s">
        <v>811</v>
      </c>
      <c r="C54" s="265">
        <v>1243402</v>
      </c>
    </row>
    <row r="55" spans="1:3" s="289" customFormat="1" ht="24.75" customHeight="1" hidden="1">
      <c r="A55" s="287" t="s">
        <v>812</v>
      </c>
      <c r="B55" s="288" t="s">
        <v>813</v>
      </c>
      <c r="C55" s="277">
        <f>C56+C57</f>
        <v>0</v>
      </c>
    </row>
    <row r="56" spans="1:3" ht="51" hidden="1">
      <c r="A56" s="263" t="s">
        <v>814</v>
      </c>
      <c r="B56" s="264" t="s">
        <v>815</v>
      </c>
      <c r="C56" s="267"/>
    </row>
    <row r="57" spans="1:3" ht="24.75" customHeight="1" hidden="1">
      <c r="A57" s="263" t="s">
        <v>816</v>
      </c>
      <c r="B57" s="264" t="s">
        <v>817</v>
      </c>
      <c r="C57" s="265"/>
    </row>
    <row r="58" spans="1:3" ht="25.5" hidden="1">
      <c r="A58" s="290" t="s">
        <v>818</v>
      </c>
      <c r="B58" s="291" t="s">
        <v>819</v>
      </c>
      <c r="C58" s="257">
        <f>C59</f>
        <v>0</v>
      </c>
    </row>
    <row r="59" spans="1:3" s="249" customFormat="1" ht="51" hidden="1">
      <c r="A59" s="292" t="s">
        <v>820</v>
      </c>
      <c r="B59" s="293" t="s">
        <v>821</v>
      </c>
      <c r="C59" s="265"/>
    </row>
    <row r="60" spans="1:3" ht="26.25" customHeight="1">
      <c r="A60" s="258" t="s">
        <v>822</v>
      </c>
      <c r="B60" s="294" t="s">
        <v>823</v>
      </c>
      <c r="C60" s="257">
        <f>C61+C63+C65+C67+C75+C77+C79</f>
        <v>21584265</v>
      </c>
    </row>
    <row r="61" spans="1:3" ht="51" hidden="1">
      <c r="A61" s="295" t="s">
        <v>824</v>
      </c>
      <c r="B61" s="296" t="s">
        <v>825</v>
      </c>
      <c r="C61" s="257">
        <f>C62</f>
        <v>0</v>
      </c>
    </row>
    <row r="62" spans="1:3" ht="38.25" hidden="1">
      <c r="A62" s="297" t="s">
        <v>826</v>
      </c>
      <c r="B62" s="274" t="s">
        <v>827</v>
      </c>
      <c r="C62" s="265"/>
    </row>
    <row r="63" spans="1:3" ht="15" hidden="1">
      <c r="A63" s="295" t="s">
        <v>828</v>
      </c>
      <c r="B63" s="296" t="s">
        <v>829</v>
      </c>
      <c r="C63" s="257">
        <f>C64</f>
        <v>0</v>
      </c>
    </row>
    <row r="64" spans="1:3" ht="0.75" customHeight="1" hidden="1">
      <c r="A64" s="297" t="s">
        <v>830</v>
      </c>
      <c r="B64" s="264" t="s">
        <v>831</v>
      </c>
      <c r="C64" s="265"/>
    </row>
    <row r="65" spans="1:3" ht="25.5" hidden="1">
      <c r="A65" s="258" t="s">
        <v>832</v>
      </c>
      <c r="B65" s="296" t="s">
        <v>833</v>
      </c>
      <c r="C65" s="257">
        <f>C66</f>
        <v>0</v>
      </c>
    </row>
    <row r="66" spans="1:3" ht="25.5" hidden="1">
      <c r="A66" s="263" t="s">
        <v>834</v>
      </c>
      <c r="B66" s="264" t="s">
        <v>835</v>
      </c>
      <c r="C66" s="267"/>
    </row>
    <row r="67" spans="1:3" ht="58.5" customHeight="1">
      <c r="A67" s="258" t="s">
        <v>836</v>
      </c>
      <c r="B67" s="269" t="s">
        <v>837</v>
      </c>
      <c r="C67" s="257">
        <f>C68+C71+C73</f>
        <v>21584265</v>
      </c>
    </row>
    <row r="68" spans="1:3" ht="48.75" customHeight="1">
      <c r="A68" s="258" t="s">
        <v>838</v>
      </c>
      <c r="B68" s="269" t="s">
        <v>839</v>
      </c>
      <c r="C68" s="257">
        <f>C69+C70</f>
        <v>20100860</v>
      </c>
    </row>
    <row r="69" spans="1:3" ht="63.75" customHeight="1">
      <c r="A69" s="263" t="s">
        <v>840</v>
      </c>
      <c r="B69" s="274" t="s">
        <v>841</v>
      </c>
      <c r="C69" s="298">
        <f>19102420-120000</f>
        <v>18982420</v>
      </c>
    </row>
    <row r="70" spans="1:3" ht="62.25" customHeight="1">
      <c r="A70" s="263" t="s">
        <v>842</v>
      </c>
      <c r="B70" s="264" t="s">
        <v>843</v>
      </c>
      <c r="C70" s="298">
        <v>1118440</v>
      </c>
    </row>
    <row r="71" spans="1:3" ht="15.75" customHeight="1" hidden="1">
      <c r="A71" s="299" t="s">
        <v>844</v>
      </c>
      <c r="B71" s="296" t="s">
        <v>845</v>
      </c>
      <c r="C71" s="265">
        <f>C72</f>
        <v>0</v>
      </c>
    </row>
    <row r="72" spans="1:3" ht="15.75" customHeight="1" hidden="1">
      <c r="A72" s="263" t="s">
        <v>846</v>
      </c>
      <c r="B72" s="264" t="s">
        <v>847</v>
      </c>
      <c r="C72" s="265"/>
    </row>
    <row r="73" spans="1:3" ht="63.75" customHeight="1">
      <c r="A73" s="258" t="s">
        <v>848</v>
      </c>
      <c r="B73" s="296" t="s">
        <v>849</v>
      </c>
      <c r="C73" s="257">
        <f>C74</f>
        <v>1483405</v>
      </c>
    </row>
    <row r="74" spans="1:3" ht="51" customHeight="1">
      <c r="A74" s="263" t="s">
        <v>850</v>
      </c>
      <c r="B74" s="264" t="s">
        <v>851</v>
      </c>
      <c r="C74" s="265">
        <f>1147405+336000</f>
        <v>1483405</v>
      </c>
    </row>
    <row r="75" spans="1:3" ht="25.5" hidden="1">
      <c r="A75" s="299" t="s">
        <v>852</v>
      </c>
      <c r="B75" s="296" t="s">
        <v>853</v>
      </c>
      <c r="C75" s="257">
        <f>C76</f>
        <v>0</v>
      </c>
    </row>
    <row r="76" spans="1:3" ht="38.25" hidden="1">
      <c r="A76" s="263" t="s">
        <v>854</v>
      </c>
      <c r="B76" s="264" t="s">
        <v>855</v>
      </c>
      <c r="C76" s="265"/>
    </row>
    <row r="77" spans="1:3" ht="63.75" hidden="1">
      <c r="A77" s="299" t="s">
        <v>856</v>
      </c>
      <c r="B77" s="296" t="s">
        <v>857</v>
      </c>
      <c r="C77" s="257">
        <f>C78</f>
        <v>0</v>
      </c>
    </row>
    <row r="78" spans="1:3" ht="63.75" hidden="1">
      <c r="A78" s="263" t="s">
        <v>858</v>
      </c>
      <c r="B78" s="264" t="s">
        <v>859</v>
      </c>
      <c r="C78" s="265"/>
    </row>
    <row r="79" spans="1:3" ht="3.75" customHeight="1" hidden="1">
      <c r="A79" s="299" t="s">
        <v>860</v>
      </c>
      <c r="B79" s="296" t="s">
        <v>861</v>
      </c>
      <c r="C79" s="257">
        <f>C80</f>
        <v>0</v>
      </c>
    </row>
    <row r="80" spans="1:3" ht="63.75" hidden="1">
      <c r="A80" s="263" t="s">
        <v>862</v>
      </c>
      <c r="B80" s="264" t="s">
        <v>863</v>
      </c>
      <c r="C80" s="265">
        <f>C81</f>
        <v>0</v>
      </c>
    </row>
    <row r="81" spans="1:3" ht="51" hidden="1">
      <c r="A81" s="263" t="s">
        <v>864</v>
      </c>
      <c r="B81" s="264" t="s">
        <v>865</v>
      </c>
      <c r="C81" s="265"/>
    </row>
    <row r="82" spans="1:3" ht="16.5" customHeight="1">
      <c r="A82" s="258" t="s">
        <v>866</v>
      </c>
      <c r="B82" s="259" t="s">
        <v>867</v>
      </c>
      <c r="C82" s="257">
        <f>C83</f>
        <v>186120</v>
      </c>
    </row>
    <row r="83" spans="1:3" ht="15.75" customHeight="1">
      <c r="A83" s="263" t="s">
        <v>868</v>
      </c>
      <c r="B83" s="285" t="s">
        <v>869</v>
      </c>
      <c r="C83" s="257">
        <f>SUM(C84:C87)</f>
        <v>186120</v>
      </c>
    </row>
    <row r="84" spans="1:3" ht="24.75" customHeight="1">
      <c r="A84" s="263" t="s">
        <v>870</v>
      </c>
      <c r="B84" s="278" t="s">
        <v>871</v>
      </c>
      <c r="C84" s="265">
        <v>180600</v>
      </c>
    </row>
    <row r="85" spans="1:3" ht="15" hidden="1">
      <c r="A85" s="263" t="s">
        <v>872</v>
      </c>
      <c r="B85" s="278" t="s">
        <v>873</v>
      </c>
      <c r="C85" s="265"/>
    </row>
    <row r="86" spans="1:3" ht="15" customHeight="1">
      <c r="A86" s="263" t="s">
        <v>874</v>
      </c>
      <c r="B86" s="278" t="s">
        <v>873</v>
      </c>
      <c r="C86" s="265">
        <v>1980</v>
      </c>
    </row>
    <row r="87" spans="1:3" s="301" customFormat="1" ht="15">
      <c r="A87" s="258" t="s">
        <v>875</v>
      </c>
      <c r="B87" s="300" t="s">
        <v>876</v>
      </c>
      <c r="C87" s="257">
        <f>C88+C89</f>
        <v>3540</v>
      </c>
    </row>
    <row r="88" spans="1:3" s="301" customFormat="1" ht="13.5" customHeight="1">
      <c r="A88" s="266" t="s">
        <v>877</v>
      </c>
      <c r="B88" s="302" t="s">
        <v>878</v>
      </c>
      <c r="C88" s="265">
        <v>3540</v>
      </c>
    </row>
    <row r="89" spans="1:3" s="289" customFormat="1" ht="15" customHeight="1" hidden="1">
      <c r="A89" s="266" t="s">
        <v>879</v>
      </c>
      <c r="B89" s="303" t="s">
        <v>880</v>
      </c>
      <c r="C89" s="267"/>
    </row>
    <row r="90" spans="1:3" ht="22.5" customHeight="1">
      <c r="A90" s="258" t="s">
        <v>881</v>
      </c>
      <c r="B90" s="304" t="s">
        <v>882</v>
      </c>
      <c r="C90" s="257">
        <f>C91</f>
        <v>8759084</v>
      </c>
    </row>
    <row r="91" spans="1:3" ht="15.75" customHeight="1">
      <c r="A91" s="258" t="s">
        <v>883</v>
      </c>
      <c r="B91" s="305" t="s">
        <v>884</v>
      </c>
      <c r="C91" s="257">
        <f>C92</f>
        <v>8759084</v>
      </c>
    </row>
    <row r="92" spans="1:3" ht="24.75" customHeight="1">
      <c r="A92" s="263" t="s">
        <v>885</v>
      </c>
      <c r="B92" s="276" t="s">
        <v>886</v>
      </c>
      <c r="C92" s="267">
        <f>8563084+196000</f>
        <v>8759084</v>
      </c>
    </row>
    <row r="93" spans="1:3" ht="24" customHeight="1">
      <c r="A93" s="258" t="s">
        <v>887</v>
      </c>
      <c r="B93" s="269" t="s">
        <v>888</v>
      </c>
      <c r="C93" s="257">
        <f>C94+C96+C101+C102+C105+C107</f>
        <v>14000</v>
      </c>
    </row>
    <row r="94" spans="1:3" ht="15" hidden="1">
      <c r="A94" s="295" t="s">
        <v>889</v>
      </c>
      <c r="B94" s="296" t="s">
        <v>890</v>
      </c>
      <c r="C94" s="257">
        <f>C95</f>
        <v>0</v>
      </c>
    </row>
    <row r="95" spans="1:3" ht="25.5" hidden="1">
      <c r="A95" s="297" t="s">
        <v>891</v>
      </c>
      <c r="B95" s="264" t="s">
        <v>892</v>
      </c>
      <c r="C95" s="265"/>
    </row>
    <row r="96" spans="1:3" ht="51" hidden="1">
      <c r="A96" s="295" t="s">
        <v>893</v>
      </c>
      <c r="B96" s="296" t="s">
        <v>894</v>
      </c>
      <c r="C96" s="257">
        <f>C97+C98+C99+C100</f>
        <v>0</v>
      </c>
    </row>
    <row r="97" spans="1:3" ht="63.75" hidden="1">
      <c r="A97" s="297" t="s">
        <v>895</v>
      </c>
      <c r="B97" s="264" t="s">
        <v>896</v>
      </c>
      <c r="C97" s="265"/>
    </row>
    <row r="98" spans="1:3" ht="63.75" hidden="1">
      <c r="A98" s="297" t="s">
        <v>897</v>
      </c>
      <c r="B98" s="264" t="s">
        <v>898</v>
      </c>
      <c r="C98" s="265"/>
    </row>
    <row r="99" spans="1:3" ht="63.75" hidden="1">
      <c r="A99" s="297" t="s">
        <v>899</v>
      </c>
      <c r="B99" s="264" t="s">
        <v>900</v>
      </c>
      <c r="C99" s="265"/>
    </row>
    <row r="100" spans="1:3" ht="63.75" hidden="1">
      <c r="A100" s="297" t="s">
        <v>901</v>
      </c>
      <c r="B100" s="264" t="s">
        <v>902</v>
      </c>
      <c r="C100" s="265"/>
    </row>
    <row r="101" spans="1:3" ht="38.25" hidden="1">
      <c r="A101" s="295" t="s">
        <v>903</v>
      </c>
      <c r="B101" s="296" t="s">
        <v>904</v>
      </c>
      <c r="C101" s="257">
        <f>C103</f>
        <v>0</v>
      </c>
    </row>
    <row r="102" spans="1:3" ht="38.25" hidden="1">
      <c r="A102" s="295" t="s">
        <v>905</v>
      </c>
      <c r="B102" s="296" t="s">
        <v>906</v>
      </c>
      <c r="C102" s="257">
        <f>C104</f>
        <v>0</v>
      </c>
    </row>
    <row r="103" spans="1:3" ht="0.75" customHeight="1" hidden="1">
      <c r="A103" s="297" t="s">
        <v>907</v>
      </c>
      <c r="B103" s="264" t="s">
        <v>908</v>
      </c>
      <c r="C103" s="265"/>
    </row>
    <row r="104" spans="1:3" ht="38.25" hidden="1">
      <c r="A104" s="297" t="s">
        <v>909</v>
      </c>
      <c r="B104" s="264" t="s">
        <v>910</v>
      </c>
      <c r="C104" s="265"/>
    </row>
    <row r="105" spans="1:3" ht="15" hidden="1">
      <c r="A105" s="295" t="s">
        <v>911</v>
      </c>
      <c r="B105" s="296" t="s">
        <v>912</v>
      </c>
      <c r="C105" s="265">
        <f>C106</f>
        <v>0</v>
      </c>
    </row>
    <row r="106" spans="1:3" ht="25.5" hidden="1">
      <c r="A106" s="297" t="s">
        <v>913</v>
      </c>
      <c r="B106" s="264" t="s">
        <v>914</v>
      </c>
      <c r="C106" s="265"/>
    </row>
    <row r="107" spans="1:3" ht="26.25" customHeight="1">
      <c r="A107" s="258" t="s">
        <v>915</v>
      </c>
      <c r="B107" s="296" t="s">
        <v>916</v>
      </c>
      <c r="C107" s="257">
        <f>C108+C111</f>
        <v>14000</v>
      </c>
    </row>
    <row r="108" spans="1:3" ht="26.25" customHeight="1">
      <c r="A108" s="258" t="s">
        <v>917</v>
      </c>
      <c r="B108" s="296" t="s">
        <v>918</v>
      </c>
      <c r="C108" s="257">
        <f>C109+C110</f>
        <v>14000</v>
      </c>
    </row>
    <row r="109" spans="1:3" ht="35.25" customHeight="1">
      <c r="A109" s="263" t="s">
        <v>919</v>
      </c>
      <c r="B109" s="306" t="s">
        <v>920</v>
      </c>
      <c r="C109" s="265">
        <f>2000+7000</f>
        <v>9000</v>
      </c>
    </row>
    <row r="110" spans="1:3" ht="36" customHeight="1">
      <c r="A110" s="263" t="s">
        <v>921</v>
      </c>
      <c r="B110" s="307" t="s">
        <v>922</v>
      </c>
      <c r="C110" s="265">
        <f>2000+3000</f>
        <v>5000</v>
      </c>
    </row>
    <row r="111" spans="1:3" ht="38.25" hidden="1">
      <c r="A111" s="308" t="s">
        <v>923</v>
      </c>
      <c r="B111" s="309" t="s">
        <v>924</v>
      </c>
      <c r="C111" s="265">
        <f>C112</f>
        <v>0</v>
      </c>
    </row>
    <row r="112" spans="1:3" ht="38.25" hidden="1">
      <c r="A112" s="310" t="s">
        <v>925</v>
      </c>
      <c r="B112" s="274" t="s">
        <v>926</v>
      </c>
      <c r="C112" s="265"/>
    </row>
    <row r="113" spans="1:3" ht="15" hidden="1">
      <c r="A113" s="258" t="s">
        <v>927</v>
      </c>
      <c r="B113" s="259" t="s">
        <v>928</v>
      </c>
      <c r="C113" s="257">
        <f>C114</f>
        <v>0</v>
      </c>
    </row>
    <row r="114" spans="1:3" ht="25.5" hidden="1">
      <c r="A114" s="258" t="s">
        <v>929</v>
      </c>
      <c r="B114" s="296" t="s">
        <v>930</v>
      </c>
      <c r="C114" s="257">
        <f>C115</f>
        <v>0</v>
      </c>
    </row>
    <row r="115" spans="1:3" ht="25.5" hidden="1">
      <c r="A115" s="263" t="s">
        <v>931</v>
      </c>
      <c r="B115" s="264" t="s">
        <v>932</v>
      </c>
      <c r="C115" s="265"/>
    </row>
    <row r="116" spans="1:3" ht="24.75" customHeight="1">
      <c r="A116" s="258" t="s">
        <v>933</v>
      </c>
      <c r="B116" s="259" t="s">
        <v>934</v>
      </c>
      <c r="C116" s="257">
        <f>C117+C128+C131</f>
        <v>110000</v>
      </c>
    </row>
    <row r="117" spans="1:3" ht="24.75">
      <c r="A117" s="258" t="s">
        <v>935</v>
      </c>
      <c r="B117" s="311" t="s">
        <v>936</v>
      </c>
      <c r="C117" s="257">
        <f>C118+C120+C124+C126+C122</f>
        <v>10000</v>
      </c>
    </row>
    <row r="118" spans="1:3" ht="36.75">
      <c r="A118" s="258" t="s">
        <v>937</v>
      </c>
      <c r="B118" s="311" t="s">
        <v>938</v>
      </c>
      <c r="C118" s="271">
        <f>C119</f>
        <v>1000</v>
      </c>
    </row>
    <row r="119" spans="1:3" ht="48.75">
      <c r="A119" s="312" t="s">
        <v>939</v>
      </c>
      <c r="B119" s="313" t="s">
        <v>940</v>
      </c>
      <c r="C119" s="265">
        <f>1000</f>
        <v>1000</v>
      </c>
    </row>
    <row r="120" spans="1:3" ht="48" customHeight="1">
      <c r="A120" s="258" t="s">
        <v>941</v>
      </c>
      <c r="B120" s="314" t="s">
        <v>942</v>
      </c>
      <c r="C120" s="257">
        <f>C121</f>
        <v>2000</v>
      </c>
    </row>
    <row r="121" spans="1:3" ht="60.75" customHeight="1">
      <c r="A121" s="312" t="s">
        <v>943</v>
      </c>
      <c r="B121" s="315" t="s">
        <v>944</v>
      </c>
      <c r="C121" s="267">
        <v>2000</v>
      </c>
    </row>
    <row r="122" spans="1:3" ht="48">
      <c r="A122" s="258" t="s">
        <v>945</v>
      </c>
      <c r="B122" s="314" t="s">
        <v>946</v>
      </c>
      <c r="C122" s="257">
        <f>C123</f>
        <v>1000</v>
      </c>
    </row>
    <row r="123" spans="1:3" ht="60">
      <c r="A123" s="312" t="s">
        <v>947</v>
      </c>
      <c r="B123" s="315" t="s">
        <v>948</v>
      </c>
      <c r="C123" s="265">
        <v>1000</v>
      </c>
    </row>
    <row r="124" spans="1:3" ht="48">
      <c r="A124" s="258" t="s">
        <v>949</v>
      </c>
      <c r="B124" s="314" t="s">
        <v>950</v>
      </c>
      <c r="C124" s="257">
        <f>C125</f>
        <v>1000</v>
      </c>
    </row>
    <row r="125" spans="1:3" ht="60">
      <c r="A125" s="312" t="s">
        <v>951</v>
      </c>
      <c r="B125" s="315" t="s">
        <v>952</v>
      </c>
      <c r="C125" s="265">
        <v>1000</v>
      </c>
    </row>
    <row r="126" spans="1:3" s="284" customFormat="1" ht="48">
      <c r="A126" s="258" t="s">
        <v>953</v>
      </c>
      <c r="B126" s="314" t="s">
        <v>954</v>
      </c>
      <c r="C126" s="257">
        <f>C127</f>
        <v>5000</v>
      </c>
    </row>
    <row r="127" spans="1:3" ht="60">
      <c r="A127" s="312" t="s">
        <v>955</v>
      </c>
      <c r="B127" s="315" t="s">
        <v>956</v>
      </c>
      <c r="C127" s="265">
        <f>5000</f>
        <v>5000</v>
      </c>
    </row>
    <row r="128" spans="1:3" ht="72">
      <c r="A128" s="258" t="s">
        <v>957</v>
      </c>
      <c r="B128" s="314" t="s">
        <v>958</v>
      </c>
      <c r="C128" s="277">
        <f>C129</f>
        <v>6000</v>
      </c>
    </row>
    <row r="129" spans="1:3" ht="60">
      <c r="A129" s="258" t="s">
        <v>959</v>
      </c>
      <c r="B129" s="314" t="s">
        <v>960</v>
      </c>
      <c r="C129" s="257">
        <f>C130</f>
        <v>6000</v>
      </c>
    </row>
    <row r="130" spans="1:3" ht="48">
      <c r="A130" s="312" t="s">
        <v>961</v>
      </c>
      <c r="B130" s="315" t="s">
        <v>962</v>
      </c>
      <c r="C130" s="265">
        <f>6000</f>
        <v>6000</v>
      </c>
    </row>
    <row r="131" spans="1:3" s="317" customFormat="1" ht="17.25" customHeight="1">
      <c r="A131" s="260" t="s">
        <v>963</v>
      </c>
      <c r="B131" s="311" t="s">
        <v>964</v>
      </c>
      <c r="C131" s="316">
        <f>C132</f>
        <v>94000</v>
      </c>
    </row>
    <row r="132" spans="1:3" s="317" customFormat="1" ht="48">
      <c r="A132" s="258" t="s">
        <v>965</v>
      </c>
      <c r="B132" s="314" t="s">
        <v>966</v>
      </c>
      <c r="C132" s="271">
        <f>C133+C134</f>
        <v>94000</v>
      </c>
    </row>
    <row r="133" spans="1:3" ht="48">
      <c r="A133" s="312" t="s">
        <v>967</v>
      </c>
      <c r="B133" s="315" t="s">
        <v>968</v>
      </c>
      <c r="C133" s="265">
        <v>92000</v>
      </c>
    </row>
    <row r="134" spans="1:3" s="289" customFormat="1" ht="48" customHeight="1">
      <c r="A134" s="312" t="s">
        <v>969</v>
      </c>
      <c r="B134" s="315" t="s">
        <v>970</v>
      </c>
      <c r="C134" s="267">
        <f>2000</f>
        <v>2000</v>
      </c>
    </row>
    <row r="135" spans="1:3" ht="15" hidden="1">
      <c r="A135" s="258"/>
      <c r="B135" s="296"/>
      <c r="C135" s="265"/>
    </row>
    <row r="136" spans="1:3" ht="15" hidden="1">
      <c r="A136" s="263"/>
      <c r="B136" s="264"/>
      <c r="C136" s="265"/>
    </row>
    <row r="137" spans="1:3" ht="15" hidden="1">
      <c r="A137" s="258"/>
      <c r="B137" s="296"/>
      <c r="C137" s="265"/>
    </row>
    <row r="138" spans="1:3" ht="15" hidden="1">
      <c r="A138" s="263"/>
      <c r="B138" s="264"/>
      <c r="C138" s="265"/>
    </row>
    <row r="139" spans="1:3" ht="15" hidden="1">
      <c r="A139" s="263"/>
      <c r="B139" s="264"/>
      <c r="C139" s="257"/>
    </row>
    <row r="140" spans="1:3" ht="15" hidden="1">
      <c r="A140" s="318"/>
      <c r="B140" s="269"/>
      <c r="C140" s="277"/>
    </row>
    <row r="141" spans="1:3" ht="14.25" customHeight="1" hidden="1">
      <c r="A141" s="268"/>
      <c r="B141" s="296"/>
      <c r="C141" s="277"/>
    </row>
    <row r="142" spans="1:3" ht="15" hidden="1">
      <c r="A142" s="319"/>
      <c r="B142" s="264"/>
      <c r="C142" s="265"/>
    </row>
    <row r="143" spans="1:3" ht="15" hidden="1">
      <c r="A143" s="263"/>
      <c r="B143" s="264"/>
      <c r="C143" s="265"/>
    </row>
    <row r="144" spans="1:3" ht="15" hidden="1">
      <c r="A144" s="258"/>
      <c r="B144" s="296"/>
      <c r="C144" s="257"/>
    </row>
    <row r="145" spans="1:3" ht="15" hidden="1">
      <c r="A145" s="263"/>
      <c r="B145" s="264"/>
      <c r="C145" s="265"/>
    </row>
    <row r="146" spans="1:3" ht="15" hidden="1">
      <c r="A146" s="320"/>
      <c r="B146" s="321"/>
      <c r="C146" s="257"/>
    </row>
    <row r="147" spans="1:3" ht="15" hidden="1">
      <c r="A147" s="322"/>
      <c r="B147" s="274"/>
      <c r="C147" s="265"/>
    </row>
    <row r="148" spans="1:3" ht="15" hidden="1">
      <c r="A148" s="323"/>
      <c r="B148" s="324"/>
      <c r="C148" s="325"/>
    </row>
    <row r="149" spans="1:3" ht="15" hidden="1">
      <c r="A149" s="326"/>
      <c r="B149" s="327"/>
      <c r="C149" s="265"/>
    </row>
    <row r="150" spans="1:3" s="289" customFormat="1" ht="15" hidden="1">
      <c r="A150" s="328"/>
      <c r="B150" s="329"/>
      <c r="C150" s="277"/>
    </row>
    <row r="151" spans="1:3" ht="15" hidden="1">
      <c r="A151" s="330"/>
      <c r="B151" s="329"/>
      <c r="C151" s="277"/>
    </row>
    <row r="152" spans="1:3" ht="15" hidden="1">
      <c r="A152" s="272"/>
      <c r="B152" s="264"/>
      <c r="C152" s="265"/>
    </row>
    <row r="153" spans="1:3" s="284" customFormat="1" ht="12.75" hidden="1">
      <c r="A153" s="258"/>
      <c r="B153" s="269"/>
      <c r="C153" s="257"/>
    </row>
    <row r="154" spans="1:3" ht="15" hidden="1">
      <c r="A154" s="263"/>
      <c r="B154" s="264"/>
      <c r="C154" s="265"/>
    </row>
    <row r="155" spans="1:3" ht="2.25" customHeight="1" hidden="1">
      <c r="A155" s="295" t="s">
        <v>971</v>
      </c>
      <c r="B155" s="259" t="s">
        <v>972</v>
      </c>
      <c r="C155" s="271">
        <f>C156</f>
        <v>0</v>
      </c>
    </row>
    <row r="156" spans="1:3" ht="15" hidden="1">
      <c r="A156" s="295" t="s">
        <v>973</v>
      </c>
      <c r="B156" s="309" t="s">
        <v>974</v>
      </c>
      <c r="C156" s="331">
        <f>C157</f>
        <v>0</v>
      </c>
    </row>
    <row r="157" spans="1:3" ht="15" hidden="1">
      <c r="A157" s="263" t="s">
        <v>975</v>
      </c>
      <c r="B157" s="264" t="s">
        <v>976</v>
      </c>
      <c r="C157" s="332"/>
    </row>
    <row r="158" spans="1:3" ht="17.25" customHeight="1">
      <c r="A158" s="333" t="s">
        <v>977</v>
      </c>
      <c r="B158" s="334" t="s">
        <v>978</v>
      </c>
      <c r="C158" s="335">
        <f>C159+C254+C261+C258</f>
        <v>390159785.11</v>
      </c>
    </row>
    <row r="159" spans="1:3" ht="27" customHeight="1">
      <c r="A159" s="333" t="s">
        <v>979</v>
      </c>
      <c r="B159" s="336" t="s">
        <v>980</v>
      </c>
      <c r="C159" s="337">
        <f>C160+C165+C197+C247</f>
        <v>381857264</v>
      </c>
    </row>
    <row r="160" spans="1:3" ht="16.5" customHeight="1">
      <c r="A160" s="338" t="s">
        <v>981</v>
      </c>
      <c r="B160" s="339" t="s">
        <v>982</v>
      </c>
      <c r="C160" s="340">
        <f>C161+C163</f>
        <v>9191342</v>
      </c>
    </row>
    <row r="161" spans="1:3" ht="15">
      <c r="A161" s="338" t="s">
        <v>983</v>
      </c>
      <c r="B161" s="341" t="s">
        <v>984</v>
      </c>
      <c r="C161" s="340">
        <f>C162</f>
        <v>9191342</v>
      </c>
    </row>
    <row r="162" spans="1:3" s="289" customFormat="1" ht="24" customHeight="1">
      <c r="A162" s="342" t="s">
        <v>985</v>
      </c>
      <c r="B162" s="343" t="s">
        <v>986</v>
      </c>
      <c r="C162" s="344">
        <v>9191342</v>
      </c>
    </row>
    <row r="163" spans="1:3" ht="25.5" hidden="1">
      <c r="A163" s="338" t="s">
        <v>987</v>
      </c>
      <c r="B163" s="345" t="s">
        <v>988</v>
      </c>
      <c r="C163" s="337">
        <f>C164</f>
        <v>0</v>
      </c>
    </row>
    <row r="164" spans="1:3" ht="25.5" hidden="1">
      <c r="A164" s="346" t="s">
        <v>989</v>
      </c>
      <c r="B164" s="347" t="s">
        <v>990</v>
      </c>
      <c r="C164" s="344"/>
    </row>
    <row r="165" spans="1:3" ht="25.5">
      <c r="A165" s="258" t="s">
        <v>991</v>
      </c>
      <c r="B165" s="348" t="s">
        <v>992</v>
      </c>
      <c r="C165" s="337">
        <f>C184+C166+C168+C172+C170+C180+C176+C178+C174</f>
        <v>39732178</v>
      </c>
    </row>
    <row r="166" spans="1:3" s="284" customFormat="1" ht="0.75" customHeight="1" hidden="1">
      <c r="A166" s="349"/>
      <c r="B166" s="350"/>
      <c r="C166" s="337">
        <f>C167</f>
        <v>0</v>
      </c>
    </row>
    <row r="167" spans="1:3" ht="15" hidden="1">
      <c r="A167" s="351"/>
      <c r="B167" s="352"/>
      <c r="C167" s="344"/>
    </row>
    <row r="168" spans="1:3" s="284" customFormat="1" ht="24" hidden="1">
      <c r="A168" s="320" t="s">
        <v>993</v>
      </c>
      <c r="B168" s="353" t="s">
        <v>994</v>
      </c>
      <c r="C168" s="337">
        <f>C169</f>
        <v>0</v>
      </c>
    </row>
    <row r="169" spans="1:3" ht="33" customHeight="1" hidden="1">
      <c r="A169" s="354" t="s">
        <v>995</v>
      </c>
      <c r="B169" s="352" t="s">
        <v>996</v>
      </c>
      <c r="C169" s="344"/>
    </row>
    <row r="170" spans="1:3" ht="24" hidden="1">
      <c r="A170" s="355" t="s">
        <v>997</v>
      </c>
      <c r="B170" s="356" t="s">
        <v>998</v>
      </c>
      <c r="C170" s="337">
        <f>C171</f>
        <v>0</v>
      </c>
    </row>
    <row r="171" spans="1:3" ht="38.25" hidden="1">
      <c r="A171" s="357" t="s">
        <v>999</v>
      </c>
      <c r="B171" s="358" t="s">
        <v>1000</v>
      </c>
      <c r="C171" s="344"/>
    </row>
    <row r="172" spans="1:3" ht="36" hidden="1">
      <c r="A172" s="320" t="s">
        <v>1001</v>
      </c>
      <c r="B172" s="353" t="s">
        <v>1002</v>
      </c>
      <c r="C172" s="337">
        <f>C173</f>
        <v>0</v>
      </c>
    </row>
    <row r="173" spans="1:3" ht="36" hidden="1">
      <c r="A173" s="354" t="s">
        <v>1003</v>
      </c>
      <c r="B173" s="359" t="s">
        <v>1004</v>
      </c>
      <c r="C173" s="344"/>
    </row>
    <row r="174" spans="1:3" ht="36.75">
      <c r="A174" s="320" t="s">
        <v>1005</v>
      </c>
      <c r="B174" s="311" t="s">
        <v>1006</v>
      </c>
      <c r="C174" s="337">
        <f>C175</f>
        <v>3351173</v>
      </c>
    </row>
    <row r="175" spans="1:3" ht="36.75">
      <c r="A175" s="354" t="s">
        <v>1007</v>
      </c>
      <c r="B175" s="313" t="s">
        <v>1008</v>
      </c>
      <c r="C175" s="344">
        <v>3351173</v>
      </c>
    </row>
    <row r="176" spans="1:3" ht="36">
      <c r="A176" s="320" t="s">
        <v>1009</v>
      </c>
      <c r="B176" s="360" t="s">
        <v>1010</v>
      </c>
      <c r="C176" s="337">
        <f>C177</f>
        <v>500000</v>
      </c>
    </row>
    <row r="177" spans="1:3" ht="36">
      <c r="A177" s="354" t="s">
        <v>1011</v>
      </c>
      <c r="B177" s="361" t="s">
        <v>1012</v>
      </c>
      <c r="C177" s="344">
        <v>500000</v>
      </c>
    </row>
    <row r="178" spans="1:3" ht="24.75">
      <c r="A178" s="320" t="s">
        <v>1013</v>
      </c>
      <c r="B178" s="311" t="s">
        <v>1014</v>
      </c>
      <c r="C178" s="337">
        <f>C179</f>
        <v>4813761</v>
      </c>
    </row>
    <row r="179" spans="1:3" ht="26.25">
      <c r="A179" s="354" t="s">
        <v>1015</v>
      </c>
      <c r="B179" s="362" t="s">
        <v>1016</v>
      </c>
      <c r="C179" s="344">
        <v>4813761</v>
      </c>
    </row>
    <row r="180" spans="1:3" s="301" customFormat="1" ht="36" hidden="1">
      <c r="A180" s="320" t="s">
        <v>1017</v>
      </c>
      <c r="B180" s="363" t="s">
        <v>1018</v>
      </c>
      <c r="C180" s="337">
        <f>C181+C182+C183</f>
        <v>0</v>
      </c>
    </row>
    <row r="181" spans="1:3" ht="48" hidden="1">
      <c r="A181" s="354" t="s">
        <v>1019</v>
      </c>
      <c r="B181" s="361" t="s">
        <v>1020</v>
      </c>
      <c r="C181" s="344"/>
    </row>
    <row r="182" spans="1:3" ht="51" hidden="1">
      <c r="A182" s="354" t="s">
        <v>1019</v>
      </c>
      <c r="B182" s="364" t="s">
        <v>1021</v>
      </c>
      <c r="C182" s="344"/>
    </row>
    <row r="183" spans="1:3" ht="51" hidden="1">
      <c r="A183" s="354" t="s">
        <v>1019</v>
      </c>
      <c r="B183" s="365" t="s">
        <v>1022</v>
      </c>
      <c r="C183" s="344"/>
    </row>
    <row r="184" spans="1:3" ht="21" customHeight="1">
      <c r="A184" s="366" t="s">
        <v>1023</v>
      </c>
      <c r="B184" s="367" t="s">
        <v>1024</v>
      </c>
      <c r="C184" s="337">
        <f>SUM(C185:C196)</f>
        <v>31067244</v>
      </c>
    </row>
    <row r="185" spans="1:3" ht="0.75" customHeight="1" hidden="1">
      <c r="A185" s="368" t="s">
        <v>1025</v>
      </c>
      <c r="B185" s="365"/>
      <c r="C185" s="344"/>
    </row>
    <row r="186" spans="1:3" ht="52.5" customHeight="1" hidden="1">
      <c r="A186" s="368" t="s">
        <v>1025</v>
      </c>
      <c r="B186" s="369"/>
      <c r="C186" s="344"/>
    </row>
    <row r="187" spans="1:3" ht="27" customHeight="1">
      <c r="A187" s="368" t="s">
        <v>1026</v>
      </c>
      <c r="B187" s="370" t="s">
        <v>1027</v>
      </c>
      <c r="C187" s="371">
        <v>7333573</v>
      </c>
    </row>
    <row r="188" spans="1:3" ht="25.5">
      <c r="A188" s="368" t="s">
        <v>1026</v>
      </c>
      <c r="B188" s="370" t="s">
        <v>1028</v>
      </c>
      <c r="C188" s="371">
        <v>9186415</v>
      </c>
    </row>
    <row r="189" spans="1:3" ht="38.25" customHeight="1">
      <c r="A189" s="368" t="s">
        <v>1026</v>
      </c>
      <c r="B189" s="369" t="s">
        <v>1029</v>
      </c>
      <c r="C189" s="371">
        <v>723228</v>
      </c>
    </row>
    <row r="190" spans="1:3" ht="25.5">
      <c r="A190" s="368" t="s">
        <v>1026</v>
      </c>
      <c r="B190" s="370" t="s">
        <v>1030</v>
      </c>
      <c r="C190" s="372">
        <v>1513610</v>
      </c>
    </row>
    <row r="191" spans="1:3" ht="48" customHeight="1">
      <c r="A191" s="368" t="s">
        <v>1026</v>
      </c>
      <c r="B191" s="373" t="s">
        <v>1031</v>
      </c>
      <c r="C191" s="374">
        <v>433348</v>
      </c>
    </row>
    <row r="192" spans="1:3" ht="37.5" customHeight="1">
      <c r="A192" s="368" t="s">
        <v>1026</v>
      </c>
      <c r="B192" s="373" t="s">
        <v>1032</v>
      </c>
      <c r="C192" s="371">
        <v>1025590</v>
      </c>
    </row>
    <row r="193" spans="1:3" ht="39" customHeight="1">
      <c r="A193" s="368" t="s">
        <v>1026</v>
      </c>
      <c r="B193" s="369" t="s">
        <v>1033</v>
      </c>
      <c r="C193" s="371">
        <v>706632</v>
      </c>
    </row>
    <row r="194" spans="1:3" ht="39" customHeight="1" hidden="1">
      <c r="A194" s="368" t="s">
        <v>1026</v>
      </c>
      <c r="B194" s="369" t="s">
        <v>1034</v>
      </c>
      <c r="C194" s="344"/>
    </row>
    <row r="195" spans="1:3" ht="39" customHeight="1" hidden="1">
      <c r="A195" s="368" t="s">
        <v>1026</v>
      </c>
      <c r="B195" s="369" t="s">
        <v>1035</v>
      </c>
      <c r="C195" s="344"/>
    </row>
    <row r="196" spans="1:3" ht="51">
      <c r="A196" s="368" t="s">
        <v>1026</v>
      </c>
      <c r="B196" s="369" t="s">
        <v>1036</v>
      </c>
      <c r="C196" s="371">
        <v>10144848</v>
      </c>
    </row>
    <row r="197" spans="1:3" ht="17.25" customHeight="1">
      <c r="A197" s="258" t="s">
        <v>1037</v>
      </c>
      <c r="B197" s="375" t="s">
        <v>1038</v>
      </c>
      <c r="C197" s="337">
        <f>C200+C202+C204+C206+C208+C210+C212+C224+C214+C219+C221+C216+C198</f>
        <v>332601043</v>
      </c>
    </row>
    <row r="198" spans="1:3" ht="36" customHeight="1">
      <c r="A198" s="258" t="s">
        <v>1039</v>
      </c>
      <c r="B198" s="376" t="s">
        <v>1040</v>
      </c>
      <c r="C198" s="377">
        <f>C199</f>
        <v>43900</v>
      </c>
    </row>
    <row r="199" spans="1:3" ht="36">
      <c r="A199" s="266" t="s">
        <v>1041</v>
      </c>
      <c r="B199" s="378" t="s">
        <v>1042</v>
      </c>
      <c r="C199" s="371">
        <v>43900</v>
      </c>
    </row>
    <row r="200" spans="1:3" ht="25.5" customHeight="1">
      <c r="A200" s="258" t="s">
        <v>1043</v>
      </c>
      <c r="B200" s="376" t="s">
        <v>1044</v>
      </c>
      <c r="C200" s="377">
        <f>C201</f>
        <v>9594269</v>
      </c>
    </row>
    <row r="201" spans="1:3" ht="39" customHeight="1">
      <c r="A201" s="266" t="s">
        <v>1045</v>
      </c>
      <c r="B201" s="365" t="s">
        <v>1046</v>
      </c>
      <c r="C201" s="371">
        <v>9594269</v>
      </c>
    </row>
    <row r="202" spans="1:3" ht="36" hidden="1">
      <c r="A202" s="379" t="s">
        <v>1047</v>
      </c>
      <c r="B202" s="321" t="s">
        <v>1048</v>
      </c>
      <c r="C202" s="337">
        <f>C203</f>
        <v>0</v>
      </c>
    </row>
    <row r="203" spans="1:3" s="289" customFormat="1" ht="51" customHeight="1" hidden="1">
      <c r="A203" s="380" t="s">
        <v>1049</v>
      </c>
      <c r="B203" s="274" t="s">
        <v>1050</v>
      </c>
      <c r="C203" s="344"/>
    </row>
    <row r="204" spans="1:3" ht="15" hidden="1">
      <c r="A204" s="263"/>
      <c r="B204" s="381"/>
      <c r="C204" s="344">
        <f>C205</f>
        <v>0</v>
      </c>
    </row>
    <row r="205" spans="1:3" ht="15" hidden="1">
      <c r="A205" s="382"/>
      <c r="B205" s="383"/>
      <c r="C205" s="384"/>
    </row>
    <row r="206" spans="1:3" ht="17.25" customHeight="1">
      <c r="A206" s="258" t="s">
        <v>1051</v>
      </c>
      <c r="B206" s="385" t="s">
        <v>1052</v>
      </c>
      <c r="C206" s="337">
        <f>C207</f>
        <v>1381292</v>
      </c>
    </row>
    <row r="207" spans="1:3" ht="15" customHeight="1">
      <c r="A207" s="386" t="s">
        <v>1053</v>
      </c>
      <c r="B207" s="387" t="s">
        <v>1054</v>
      </c>
      <c r="C207" s="344">
        <v>1381292</v>
      </c>
    </row>
    <row r="208" spans="1:3" ht="25.5" hidden="1">
      <c r="A208" s="263" t="s">
        <v>1055</v>
      </c>
      <c r="B208" s="381" t="s">
        <v>1056</v>
      </c>
      <c r="C208" s="344">
        <f>C209</f>
        <v>0</v>
      </c>
    </row>
    <row r="209" spans="1:3" ht="38.25" hidden="1">
      <c r="A209" s="263" t="s">
        <v>1057</v>
      </c>
      <c r="B209" s="381" t="s">
        <v>1058</v>
      </c>
      <c r="C209" s="344"/>
    </row>
    <row r="210" spans="1:3" ht="26.25" customHeight="1" hidden="1">
      <c r="A210" s="263" t="s">
        <v>1059</v>
      </c>
      <c r="B210" s="381" t="s">
        <v>1060</v>
      </c>
      <c r="C210" s="344">
        <f>C211</f>
        <v>0</v>
      </c>
    </row>
    <row r="211" spans="1:3" ht="0.75" customHeight="1" hidden="1">
      <c r="A211" s="263" t="s">
        <v>1061</v>
      </c>
      <c r="B211" s="388"/>
      <c r="C211" s="384"/>
    </row>
    <row r="212" spans="1:3" ht="38.25" customHeight="1" hidden="1">
      <c r="A212" s="389"/>
      <c r="B212" s="389"/>
      <c r="C212" s="344">
        <f>C213</f>
        <v>0</v>
      </c>
    </row>
    <row r="213" spans="1:3" ht="41.25" customHeight="1" hidden="1">
      <c r="A213" s="389"/>
      <c r="B213" s="389"/>
      <c r="C213" s="344"/>
    </row>
    <row r="214" spans="1:3" ht="15" hidden="1">
      <c r="A214" s="390" t="s">
        <v>1062</v>
      </c>
      <c r="B214" s="264"/>
      <c r="C214" s="344">
        <f>C215</f>
        <v>0</v>
      </c>
    </row>
    <row r="215" spans="1:3" ht="15" hidden="1">
      <c r="A215" s="391" t="s">
        <v>1063</v>
      </c>
      <c r="B215" s="392"/>
      <c r="C215" s="384"/>
    </row>
    <row r="216" spans="1:3" ht="132" customHeight="1" hidden="1">
      <c r="A216" s="393" t="s">
        <v>1064</v>
      </c>
      <c r="B216" s="394" t="s">
        <v>1065</v>
      </c>
      <c r="C216" s="344"/>
    </row>
    <row r="217" spans="1:3" ht="102" hidden="1">
      <c r="A217" s="393" t="s">
        <v>1066</v>
      </c>
      <c r="B217" s="394" t="s">
        <v>1067</v>
      </c>
      <c r="C217" s="344"/>
    </row>
    <row r="218" spans="1:3" ht="102" hidden="1">
      <c r="A218" s="393" t="s">
        <v>1066</v>
      </c>
      <c r="B218" s="394" t="s">
        <v>1068</v>
      </c>
      <c r="C218" s="344"/>
    </row>
    <row r="219" spans="1:3" ht="15" hidden="1">
      <c r="A219" s="393"/>
      <c r="B219" s="264"/>
      <c r="C219" s="344"/>
    </row>
    <row r="220" spans="1:3" ht="15" hidden="1">
      <c r="A220" s="393"/>
      <c r="B220" s="395"/>
      <c r="C220" s="344"/>
    </row>
    <row r="221" spans="1:3" ht="15" hidden="1">
      <c r="A221" s="393"/>
      <c r="B221" s="396"/>
      <c r="C221" s="344"/>
    </row>
    <row r="222" spans="1:3" ht="15" hidden="1">
      <c r="A222" s="393"/>
      <c r="B222" s="396"/>
      <c r="C222" s="344"/>
    </row>
    <row r="223" spans="1:3" s="398" customFormat="1" ht="15.75" customHeight="1">
      <c r="A223" s="287" t="s">
        <v>1069</v>
      </c>
      <c r="B223" s="397" t="s">
        <v>1070</v>
      </c>
      <c r="C223" s="337">
        <f>C224</f>
        <v>321581582</v>
      </c>
    </row>
    <row r="224" spans="1:3" ht="15.75" customHeight="1">
      <c r="A224" s="287" t="s">
        <v>1071</v>
      </c>
      <c r="B224" s="397" t="s">
        <v>1072</v>
      </c>
      <c r="C224" s="377">
        <f>SUM(C226:C246)</f>
        <v>321581582</v>
      </c>
    </row>
    <row r="225" spans="1:3" ht="13.5" customHeight="1">
      <c r="A225" s="346"/>
      <c r="B225" s="399" t="s">
        <v>1073</v>
      </c>
      <c r="C225" s="344"/>
    </row>
    <row r="226" spans="1:3" ht="38.25" customHeight="1">
      <c r="A226" s="346" t="s">
        <v>1071</v>
      </c>
      <c r="B226" s="400" t="s">
        <v>1074</v>
      </c>
      <c r="C226" s="371">
        <v>917400</v>
      </c>
    </row>
    <row r="227" spans="1:3" ht="50.25" customHeight="1">
      <c r="A227" s="346" t="s">
        <v>1071</v>
      </c>
      <c r="B227" s="378" t="s">
        <v>1075</v>
      </c>
      <c r="C227" s="371">
        <v>216866314</v>
      </c>
    </row>
    <row r="228" spans="1:3" ht="49.5" customHeight="1">
      <c r="A228" s="346" t="s">
        <v>1071</v>
      </c>
      <c r="B228" s="378" t="s">
        <v>1076</v>
      </c>
      <c r="C228" s="371">
        <v>21735670</v>
      </c>
    </row>
    <row r="229" spans="1:3" ht="1.5" customHeight="1" hidden="1">
      <c r="A229" s="346" t="s">
        <v>1077</v>
      </c>
      <c r="B229" s="381"/>
      <c r="C229" s="371"/>
    </row>
    <row r="230" spans="1:3" ht="62.25" customHeight="1">
      <c r="A230" s="346" t="s">
        <v>1071</v>
      </c>
      <c r="B230" s="365" t="s">
        <v>1078</v>
      </c>
      <c r="C230" s="401">
        <v>50718054</v>
      </c>
    </row>
    <row r="231" spans="1:3" ht="53.25" customHeight="1">
      <c r="A231" s="346" t="s">
        <v>1071</v>
      </c>
      <c r="B231" s="402" t="s">
        <v>1079</v>
      </c>
      <c r="C231" s="371">
        <v>2107714</v>
      </c>
    </row>
    <row r="232" spans="1:3" ht="64.5" customHeight="1">
      <c r="A232" s="346" t="s">
        <v>1071</v>
      </c>
      <c r="B232" s="365" t="s">
        <v>1080</v>
      </c>
      <c r="C232" s="371">
        <v>227584</v>
      </c>
    </row>
    <row r="233" spans="1:3" ht="38.25" customHeight="1">
      <c r="A233" s="346" t="s">
        <v>1071</v>
      </c>
      <c r="B233" s="365" t="s">
        <v>1081</v>
      </c>
      <c r="C233" s="371">
        <v>1665442</v>
      </c>
    </row>
    <row r="234" spans="1:3" ht="51" customHeight="1">
      <c r="A234" s="346" t="s">
        <v>1071</v>
      </c>
      <c r="B234" s="365" t="s">
        <v>1082</v>
      </c>
      <c r="C234" s="371">
        <v>52872</v>
      </c>
    </row>
    <row r="235" spans="1:3" ht="25.5" customHeight="1">
      <c r="A235" s="346" t="s">
        <v>1071</v>
      </c>
      <c r="B235" s="365" t="s">
        <v>1083</v>
      </c>
      <c r="C235" s="371">
        <v>326209</v>
      </c>
    </row>
    <row r="236" spans="1:3" ht="39.75" customHeight="1">
      <c r="A236" s="346" t="s">
        <v>1071</v>
      </c>
      <c r="B236" s="365" t="s">
        <v>1084</v>
      </c>
      <c r="C236" s="371">
        <v>305800</v>
      </c>
    </row>
    <row r="237" spans="1:3" ht="38.25" customHeight="1">
      <c r="A237" s="346" t="s">
        <v>1071</v>
      </c>
      <c r="B237" s="365" t="s">
        <v>1085</v>
      </c>
      <c r="C237" s="371">
        <v>305800</v>
      </c>
    </row>
    <row r="238" spans="1:3" ht="25.5" customHeight="1">
      <c r="A238" s="346" t="s">
        <v>1071</v>
      </c>
      <c r="B238" s="365" t="s">
        <v>1086</v>
      </c>
      <c r="C238" s="371">
        <v>305800</v>
      </c>
    </row>
    <row r="239" spans="1:3" ht="38.25" customHeight="1">
      <c r="A239" s="346" t="s">
        <v>1071</v>
      </c>
      <c r="B239" s="365" t="s">
        <v>1087</v>
      </c>
      <c r="C239" s="371">
        <v>124300</v>
      </c>
    </row>
    <row r="240" spans="1:3" ht="26.25" customHeight="1">
      <c r="A240" s="346" t="s">
        <v>1071</v>
      </c>
      <c r="B240" s="403" t="s">
        <v>1088</v>
      </c>
      <c r="C240" s="401">
        <v>10034237</v>
      </c>
    </row>
    <row r="241" spans="1:3" ht="26.25" customHeight="1">
      <c r="A241" s="346" t="s">
        <v>1071</v>
      </c>
      <c r="B241" s="400" t="s">
        <v>1089</v>
      </c>
      <c r="C241" s="401">
        <v>1398704</v>
      </c>
    </row>
    <row r="242" spans="1:3" ht="64.5" customHeight="1">
      <c r="A242" s="346" t="s">
        <v>1071</v>
      </c>
      <c r="B242" s="365" t="s">
        <v>1090</v>
      </c>
      <c r="C242" s="371">
        <v>431394</v>
      </c>
    </row>
    <row r="243" spans="1:3" ht="38.25" customHeight="1">
      <c r="A243" s="346" t="s">
        <v>1071</v>
      </c>
      <c r="B243" s="365" t="s">
        <v>1091</v>
      </c>
      <c r="C243" s="371">
        <v>2140600</v>
      </c>
    </row>
    <row r="244" spans="1:3" ht="38.25" customHeight="1">
      <c r="A244" s="346" t="s">
        <v>1071</v>
      </c>
      <c r="B244" s="400" t="s">
        <v>1092</v>
      </c>
      <c r="C244" s="371">
        <v>385299</v>
      </c>
    </row>
    <row r="245" spans="1:3" ht="40.5" customHeight="1">
      <c r="A245" s="346" t="s">
        <v>1071</v>
      </c>
      <c r="B245" s="400" t="s">
        <v>1093</v>
      </c>
      <c r="C245" s="371">
        <v>30580</v>
      </c>
    </row>
    <row r="246" spans="1:3" ht="51" customHeight="1">
      <c r="A246" s="346" t="s">
        <v>1071</v>
      </c>
      <c r="B246" s="365" t="s">
        <v>1094</v>
      </c>
      <c r="C246" s="371">
        <v>11501809</v>
      </c>
    </row>
    <row r="247" spans="1:3" s="284" customFormat="1" ht="18" customHeight="1">
      <c r="A247" s="404" t="s">
        <v>1095</v>
      </c>
      <c r="B247" s="405" t="s">
        <v>1096</v>
      </c>
      <c r="C247" s="337">
        <f>C250+C252+C248</f>
        <v>332701</v>
      </c>
    </row>
    <row r="248" spans="1:3" s="284" customFormat="1" ht="38.25" customHeight="1">
      <c r="A248" s="406" t="s">
        <v>1097</v>
      </c>
      <c r="B248" s="407" t="s">
        <v>1098</v>
      </c>
      <c r="C248" s="377">
        <f>C249</f>
        <v>332701</v>
      </c>
    </row>
    <row r="249" spans="1:3" s="284" customFormat="1" ht="40.5" customHeight="1">
      <c r="A249" s="408" t="s">
        <v>1099</v>
      </c>
      <c r="B249" s="409" t="s">
        <v>1100</v>
      </c>
      <c r="C249" s="371">
        <v>332701</v>
      </c>
    </row>
    <row r="250" spans="1:3" ht="36" hidden="1">
      <c r="A250" s="320" t="s">
        <v>1101</v>
      </c>
      <c r="B250" s="321" t="s">
        <v>1102</v>
      </c>
      <c r="C250" s="410">
        <f>C251</f>
        <v>0</v>
      </c>
    </row>
    <row r="251" spans="1:3" ht="39" hidden="1">
      <c r="A251" s="354" t="s">
        <v>1103</v>
      </c>
      <c r="B251" s="411" t="s">
        <v>1104</v>
      </c>
      <c r="C251" s="412"/>
    </row>
    <row r="252" spans="1:3" s="301" customFormat="1" ht="24.75" hidden="1">
      <c r="A252" s="320" t="s">
        <v>1105</v>
      </c>
      <c r="B252" s="413" t="s">
        <v>1106</v>
      </c>
      <c r="C252" s="410">
        <f>C253</f>
        <v>0</v>
      </c>
    </row>
    <row r="253" spans="1:3" ht="25.5" hidden="1">
      <c r="A253" s="354" t="s">
        <v>1107</v>
      </c>
      <c r="B253" s="409" t="s">
        <v>1108</v>
      </c>
      <c r="C253" s="344"/>
    </row>
    <row r="254" spans="1:3" ht="18" customHeight="1">
      <c r="A254" s="414" t="s">
        <v>1109</v>
      </c>
      <c r="B254" s="415" t="s">
        <v>1110</v>
      </c>
      <c r="C254" s="416">
        <f>C255</f>
        <v>8509077</v>
      </c>
    </row>
    <row r="255" spans="1:3" ht="17.25" customHeight="1">
      <c r="A255" s="417" t="s">
        <v>1111</v>
      </c>
      <c r="B255" s="418" t="s">
        <v>1112</v>
      </c>
      <c r="C255" s="419">
        <f>C257+C256</f>
        <v>8509077</v>
      </c>
    </row>
    <row r="256" spans="1:3" ht="36.75" customHeight="1">
      <c r="A256" s="420" t="s">
        <v>1113</v>
      </c>
      <c r="B256" s="421" t="s">
        <v>1114</v>
      </c>
      <c r="C256" s="422">
        <v>6712247</v>
      </c>
    </row>
    <row r="257" spans="1:3" s="284" customFormat="1" ht="21.75" customHeight="1">
      <c r="A257" s="423" t="s">
        <v>1115</v>
      </c>
      <c r="B257" s="286" t="s">
        <v>1112</v>
      </c>
      <c r="C257" s="424">
        <v>1796830</v>
      </c>
    </row>
    <row r="258" spans="1:3" s="284" customFormat="1" ht="1.5" customHeight="1" hidden="1">
      <c r="A258" s="425" t="s">
        <v>1116</v>
      </c>
      <c r="B258" s="426" t="s">
        <v>1117</v>
      </c>
      <c r="C258" s="427">
        <f>C259</f>
        <v>0</v>
      </c>
    </row>
    <row r="259" spans="1:3" s="284" customFormat="1" ht="48" hidden="1">
      <c r="A259" s="428" t="s">
        <v>1118</v>
      </c>
      <c r="B259" s="429" t="s">
        <v>1119</v>
      </c>
      <c r="C259" s="344">
        <f>C260</f>
        <v>0</v>
      </c>
    </row>
    <row r="260" spans="1:3" s="284" customFormat="1" ht="36" hidden="1">
      <c r="A260" s="428" t="s">
        <v>1120</v>
      </c>
      <c r="B260" s="429" t="s">
        <v>1121</v>
      </c>
      <c r="C260" s="344"/>
    </row>
    <row r="261" spans="1:3" s="284" customFormat="1" ht="36">
      <c r="A261" s="430" t="s">
        <v>1122</v>
      </c>
      <c r="B261" s="431" t="s">
        <v>1123</v>
      </c>
      <c r="C261" s="432">
        <f>C262</f>
        <v>-206555.89</v>
      </c>
    </row>
    <row r="262" spans="1:3" s="284" customFormat="1" ht="27.75" customHeight="1">
      <c r="A262" s="433" t="s">
        <v>1124</v>
      </c>
      <c r="B262" s="434" t="s">
        <v>1125</v>
      </c>
      <c r="C262" s="435">
        <f>C263</f>
        <v>-206555.89</v>
      </c>
    </row>
    <row r="263" spans="1:3" s="284" customFormat="1" ht="36">
      <c r="A263" s="433" t="s">
        <v>1126</v>
      </c>
      <c r="B263" s="434" t="s">
        <v>1127</v>
      </c>
      <c r="C263" s="435">
        <v>-206555.89</v>
      </c>
    </row>
  </sheetData>
  <sheetProtection/>
  <mergeCells count="14">
    <mergeCell ref="B1:C1"/>
    <mergeCell ref="B2:C2"/>
    <mergeCell ref="B3:C3"/>
    <mergeCell ref="B4:C4"/>
    <mergeCell ref="B5:C5"/>
    <mergeCell ref="B6:C6"/>
    <mergeCell ref="A14:C14"/>
    <mergeCell ref="A19:B19"/>
    <mergeCell ref="B7:C7"/>
    <mergeCell ref="B8:C8"/>
    <mergeCell ref="B9:C9"/>
    <mergeCell ref="A10:C10"/>
    <mergeCell ref="A12:C12"/>
    <mergeCell ref="A13:C13"/>
  </mergeCells>
  <printOptions/>
  <pageMargins left="0.7086614173228347" right="0.35" top="0.43" bottom="0.44" header="0.47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7"/>
  <sheetViews>
    <sheetView zoomScalePageLayoutView="0" workbookViewId="0" topLeftCell="B1">
      <selection activeCell="B6" sqref="B6:F6"/>
    </sheetView>
  </sheetViews>
  <sheetFormatPr defaultColWidth="9.140625" defaultRowHeight="15"/>
  <cols>
    <col min="1" max="1" width="64.8515625" style="5" customWidth="1"/>
    <col min="2" max="2" width="4.8515625" style="10" customWidth="1"/>
    <col min="3" max="3" width="5.00390625" style="10" customWidth="1"/>
    <col min="4" max="4" width="15.421875" style="10" customWidth="1"/>
    <col min="5" max="5" width="7.28125" style="106" customWidth="1"/>
    <col min="6" max="6" width="15.8515625" style="107" customWidth="1"/>
    <col min="7" max="7" width="9.140625" style="1" customWidth="1"/>
    <col min="8" max="8" width="22.8515625" style="1" customWidth="1"/>
    <col min="9" max="9" width="16.140625" style="1" customWidth="1"/>
    <col min="10" max="10" width="13.140625" style="1" bestFit="1" customWidth="1"/>
    <col min="11" max="11" width="20.00390625" style="1" customWidth="1"/>
    <col min="12" max="16384" width="9.140625" style="1" customWidth="1"/>
  </cols>
  <sheetData>
    <row r="1" spans="1:6" ht="12.75">
      <c r="A1" s="1"/>
      <c r="B1" s="2" t="s">
        <v>0</v>
      </c>
      <c r="C1" s="2"/>
      <c r="D1" s="2"/>
      <c r="E1" s="3"/>
      <c r="F1" s="4"/>
    </row>
    <row r="2" spans="2:6" ht="15.75">
      <c r="B2" s="6" t="s">
        <v>671</v>
      </c>
      <c r="C2" s="2"/>
      <c r="D2" s="2"/>
      <c r="E2" s="3"/>
      <c r="F2" s="7"/>
    </row>
    <row r="3" spans="2:6" ht="15.75">
      <c r="B3" s="8" t="s">
        <v>2</v>
      </c>
      <c r="C3" s="8"/>
      <c r="D3" s="8"/>
      <c r="E3" s="9"/>
      <c r="F3" s="7"/>
    </row>
    <row r="4" spans="2:6" ht="13.5" customHeight="1">
      <c r="B4" s="443" t="s">
        <v>701</v>
      </c>
      <c r="C4" s="443"/>
      <c r="D4" s="443"/>
      <c r="E4" s="443"/>
      <c r="F4" s="443"/>
    </row>
    <row r="5" spans="2:6" ht="39" customHeight="1">
      <c r="B5" s="444" t="s">
        <v>685</v>
      </c>
      <c r="C5" s="444"/>
      <c r="D5" s="444"/>
      <c r="E5" s="444"/>
      <c r="F5" s="444"/>
    </row>
    <row r="6" spans="2:6" ht="42.75" customHeight="1">
      <c r="B6" s="445" t="s">
        <v>728</v>
      </c>
      <c r="C6" s="445"/>
      <c r="D6" s="445"/>
      <c r="E6" s="445"/>
      <c r="F6" s="445"/>
    </row>
    <row r="7" spans="2:6" ht="22.5" customHeight="1" hidden="1">
      <c r="B7" s="225"/>
      <c r="C7" s="225"/>
      <c r="D7" s="225"/>
      <c r="E7" s="225"/>
      <c r="F7" s="225"/>
    </row>
    <row r="8" spans="1:8" ht="51.75" customHeight="1">
      <c r="A8" s="446" t="s">
        <v>672</v>
      </c>
      <c r="B8" s="446"/>
      <c r="C8" s="446"/>
      <c r="D8" s="446"/>
      <c r="E8" s="446"/>
      <c r="F8" s="446"/>
      <c r="H8" s="28"/>
    </row>
    <row r="9" spans="5:6" ht="16.5" thickBot="1">
      <c r="E9" s="11"/>
      <c r="F9" s="12" t="s">
        <v>3</v>
      </c>
    </row>
    <row r="10" spans="1:11" ht="15.75">
      <c r="A10" s="447" t="s">
        <v>4</v>
      </c>
      <c r="B10" s="449" t="s">
        <v>5</v>
      </c>
      <c r="C10" s="449" t="s">
        <v>6</v>
      </c>
      <c r="D10" s="451" t="s">
        <v>7</v>
      </c>
      <c r="E10" s="451" t="s">
        <v>8</v>
      </c>
      <c r="F10" s="453" t="s">
        <v>9</v>
      </c>
      <c r="K10" s="13"/>
    </row>
    <row r="11" spans="1:6" ht="13.5" thickBot="1">
      <c r="A11" s="448"/>
      <c r="B11" s="450"/>
      <c r="C11" s="450"/>
      <c r="D11" s="452"/>
      <c r="E11" s="452"/>
      <c r="F11" s="454"/>
    </row>
    <row r="12" spans="1:6" s="18" customFormat="1" ht="12.75">
      <c r="A12" s="14">
        <v>1</v>
      </c>
      <c r="B12" s="15" t="s">
        <v>10</v>
      </c>
      <c r="C12" s="15" t="s">
        <v>11</v>
      </c>
      <c r="D12" s="16" t="s">
        <v>12</v>
      </c>
      <c r="E12" s="16" t="s">
        <v>13</v>
      </c>
      <c r="F12" s="17">
        <v>6</v>
      </c>
    </row>
    <row r="13" spans="1:11" s="23" customFormat="1" ht="20.25">
      <c r="A13" s="19" t="s">
        <v>14</v>
      </c>
      <c r="B13" s="20"/>
      <c r="C13" s="20"/>
      <c r="D13" s="20"/>
      <c r="E13" s="21"/>
      <c r="F13" s="22">
        <f>F14+F192+F270+F315+F458+F502+F570+F582+F589+F496+F176+F308</f>
        <v>655984105.09</v>
      </c>
      <c r="H13" s="24"/>
      <c r="J13" s="24"/>
      <c r="K13" s="25"/>
    </row>
    <row r="14" spans="1:8" ht="15">
      <c r="A14" s="26" t="s">
        <v>15</v>
      </c>
      <c r="B14" s="20" t="s">
        <v>16</v>
      </c>
      <c r="C14" s="20"/>
      <c r="D14" s="20"/>
      <c r="E14" s="21"/>
      <c r="F14" s="22">
        <f>F15+F20+F29+F87+F92+F75+F70+F82</f>
        <v>59296653.81</v>
      </c>
      <c r="H14" s="108"/>
    </row>
    <row r="15" spans="1:8" ht="26.25">
      <c r="A15" s="27" t="s">
        <v>17</v>
      </c>
      <c r="B15" s="20" t="s">
        <v>16</v>
      </c>
      <c r="C15" s="20" t="s">
        <v>18</v>
      </c>
      <c r="D15" s="20"/>
      <c r="E15" s="21"/>
      <c r="F15" s="22">
        <f>F17</f>
        <v>1561000</v>
      </c>
      <c r="H15" s="28"/>
    </row>
    <row r="16" spans="1:9" ht="15">
      <c r="A16" s="29" t="s">
        <v>19</v>
      </c>
      <c r="B16" s="20" t="s">
        <v>16</v>
      </c>
      <c r="C16" s="20" t="s">
        <v>18</v>
      </c>
      <c r="D16" s="30" t="s">
        <v>20</v>
      </c>
      <c r="E16" s="21"/>
      <c r="F16" s="22">
        <f>F17</f>
        <v>1561000</v>
      </c>
      <c r="H16" s="108"/>
      <c r="I16" s="28"/>
    </row>
    <row r="17" spans="1:6" ht="15">
      <c r="A17" s="26" t="s">
        <v>21</v>
      </c>
      <c r="B17" s="20" t="s">
        <v>16</v>
      </c>
      <c r="C17" s="20" t="s">
        <v>18</v>
      </c>
      <c r="D17" s="30" t="s">
        <v>22</v>
      </c>
      <c r="E17" s="21"/>
      <c r="F17" s="22">
        <f>F19</f>
        <v>1561000</v>
      </c>
    </row>
    <row r="18" spans="1:6" ht="26.25">
      <c r="A18" s="27" t="s">
        <v>23</v>
      </c>
      <c r="B18" s="20" t="s">
        <v>16</v>
      </c>
      <c r="C18" s="20" t="s">
        <v>18</v>
      </c>
      <c r="D18" s="30" t="s">
        <v>24</v>
      </c>
      <c r="E18" s="21"/>
      <c r="F18" s="22">
        <f>F19</f>
        <v>1561000</v>
      </c>
    </row>
    <row r="19" spans="1:8" ht="39">
      <c r="A19" s="29" t="s">
        <v>25</v>
      </c>
      <c r="B19" s="20" t="s">
        <v>16</v>
      </c>
      <c r="C19" s="20" t="s">
        <v>18</v>
      </c>
      <c r="D19" s="30" t="s">
        <v>24</v>
      </c>
      <c r="E19" s="31" t="s">
        <v>26</v>
      </c>
      <c r="F19" s="22">
        <v>1561000</v>
      </c>
      <c r="H19" s="205"/>
    </row>
    <row r="20" spans="1:8" ht="39">
      <c r="A20" s="27" t="s">
        <v>27</v>
      </c>
      <c r="B20" s="20" t="s">
        <v>16</v>
      </c>
      <c r="C20" s="20" t="s">
        <v>28</v>
      </c>
      <c r="D20" s="20"/>
      <c r="E20" s="21"/>
      <c r="F20" s="22">
        <f>F21</f>
        <v>1694300</v>
      </c>
      <c r="H20" s="28"/>
    </row>
    <row r="21" spans="1:6" ht="26.25">
      <c r="A21" s="29" t="s">
        <v>29</v>
      </c>
      <c r="B21" s="20" t="s">
        <v>16</v>
      </c>
      <c r="C21" s="20" t="s">
        <v>28</v>
      </c>
      <c r="D21" s="30" t="s">
        <v>30</v>
      </c>
      <c r="E21" s="21"/>
      <c r="F21" s="22">
        <f>F22+F25</f>
        <v>1694300</v>
      </c>
    </row>
    <row r="22" spans="1:6" ht="15">
      <c r="A22" s="26" t="s">
        <v>31</v>
      </c>
      <c r="B22" s="20" t="s">
        <v>16</v>
      </c>
      <c r="C22" s="20" t="s">
        <v>28</v>
      </c>
      <c r="D22" s="30" t="s">
        <v>32</v>
      </c>
      <c r="E22" s="21"/>
      <c r="F22" s="22">
        <f>F23</f>
        <v>824000</v>
      </c>
    </row>
    <row r="23" spans="1:6" ht="26.25">
      <c r="A23" s="27" t="s">
        <v>23</v>
      </c>
      <c r="B23" s="20" t="s">
        <v>16</v>
      </c>
      <c r="C23" s="20" t="s">
        <v>28</v>
      </c>
      <c r="D23" s="30" t="s">
        <v>33</v>
      </c>
      <c r="E23" s="31"/>
      <c r="F23" s="22">
        <f>F24</f>
        <v>824000</v>
      </c>
    </row>
    <row r="24" spans="1:6" ht="39">
      <c r="A24" s="29" t="s">
        <v>25</v>
      </c>
      <c r="B24" s="20" t="s">
        <v>16</v>
      </c>
      <c r="C24" s="20" t="s">
        <v>28</v>
      </c>
      <c r="D24" s="30" t="s">
        <v>33</v>
      </c>
      <c r="E24" s="31" t="s">
        <v>26</v>
      </c>
      <c r="F24" s="22">
        <v>824000</v>
      </c>
    </row>
    <row r="25" spans="1:6" ht="15">
      <c r="A25" s="26" t="s">
        <v>34</v>
      </c>
      <c r="B25" s="20" t="s">
        <v>16</v>
      </c>
      <c r="C25" s="20" t="s">
        <v>28</v>
      </c>
      <c r="D25" s="30" t="s">
        <v>35</v>
      </c>
      <c r="E25" s="31"/>
      <c r="F25" s="22">
        <f>F26</f>
        <v>870300</v>
      </c>
    </row>
    <row r="26" spans="1:6" ht="26.25">
      <c r="A26" s="27" t="s">
        <v>23</v>
      </c>
      <c r="B26" s="20" t="s">
        <v>16</v>
      </c>
      <c r="C26" s="20" t="s">
        <v>28</v>
      </c>
      <c r="D26" s="30" t="s">
        <v>36</v>
      </c>
      <c r="E26" s="31"/>
      <c r="F26" s="22">
        <f>F27+F28</f>
        <v>870300</v>
      </c>
    </row>
    <row r="27" spans="1:6" ht="38.25" customHeight="1">
      <c r="A27" s="29" t="s">
        <v>25</v>
      </c>
      <c r="B27" s="20" t="s">
        <v>16</v>
      </c>
      <c r="C27" s="20" t="s">
        <v>28</v>
      </c>
      <c r="D27" s="30" t="s">
        <v>36</v>
      </c>
      <c r="E27" s="31" t="s">
        <v>26</v>
      </c>
      <c r="F27" s="22">
        <v>870300</v>
      </c>
    </row>
    <row r="28" spans="1:6" ht="26.25" hidden="1">
      <c r="A28" s="29" t="s">
        <v>37</v>
      </c>
      <c r="B28" s="20" t="s">
        <v>16</v>
      </c>
      <c r="C28" s="20" t="s">
        <v>28</v>
      </c>
      <c r="D28" s="30" t="s">
        <v>36</v>
      </c>
      <c r="E28" s="31" t="s">
        <v>38</v>
      </c>
      <c r="F28" s="22"/>
    </row>
    <row r="29" spans="1:6" ht="39">
      <c r="A29" s="27" t="s">
        <v>39</v>
      </c>
      <c r="B29" s="20" t="s">
        <v>40</v>
      </c>
      <c r="C29" s="20" t="s">
        <v>41</v>
      </c>
      <c r="D29" s="20"/>
      <c r="E29" s="21"/>
      <c r="F29" s="22">
        <f>F30+F47+F62+F56+F41</f>
        <v>21720439</v>
      </c>
    </row>
    <row r="30" spans="1:6" ht="26.25">
      <c r="A30" s="26" t="s">
        <v>42</v>
      </c>
      <c r="B30" s="20" t="s">
        <v>40</v>
      </c>
      <c r="C30" s="20" t="s">
        <v>41</v>
      </c>
      <c r="D30" s="30" t="s">
        <v>43</v>
      </c>
      <c r="E30" s="31"/>
      <c r="F30" s="22">
        <f>F36+F31</f>
        <v>3057950</v>
      </c>
    </row>
    <row r="31" spans="1:6" s="36" customFormat="1" ht="51.75">
      <c r="A31" s="29" t="s">
        <v>44</v>
      </c>
      <c r="B31" s="32" t="s">
        <v>16</v>
      </c>
      <c r="C31" s="32" t="s">
        <v>41</v>
      </c>
      <c r="D31" s="33" t="s">
        <v>45</v>
      </c>
      <c r="E31" s="34"/>
      <c r="F31" s="35">
        <f>F33</f>
        <v>917350</v>
      </c>
    </row>
    <row r="32" spans="1:6" ht="38.25">
      <c r="A32" s="37" t="s">
        <v>46</v>
      </c>
      <c r="B32" s="20" t="s">
        <v>16</v>
      </c>
      <c r="C32" s="20" t="s">
        <v>41</v>
      </c>
      <c r="D32" s="30" t="s">
        <v>47</v>
      </c>
      <c r="E32" s="31"/>
      <c r="F32" s="22">
        <f>F33</f>
        <v>917350</v>
      </c>
    </row>
    <row r="33" spans="1:6" ht="39">
      <c r="A33" s="38" t="s">
        <v>48</v>
      </c>
      <c r="B33" s="20" t="s">
        <v>16</v>
      </c>
      <c r="C33" s="20" t="s">
        <v>41</v>
      </c>
      <c r="D33" s="30" t="s">
        <v>49</v>
      </c>
      <c r="E33" s="31"/>
      <c r="F33" s="22">
        <f>F34+F35</f>
        <v>917350</v>
      </c>
    </row>
    <row r="34" spans="1:6" ht="39">
      <c r="A34" s="29" t="s">
        <v>25</v>
      </c>
      <c r="B34" s="20" t="s">
        <v>16</v>
      </c>
      <c r="C34" s="20" t="s">
        <v>41</v>
      </c>
      <c r="D34" s="30" t="s">
        <v>49</v>
      </c>
      <c r="E34" s="31" t="s">
        <v>26</v>
      </c>
      <c r="F34" s="22">
        <v>880350</v>
      </c>
    </row>
    <row r="35" spans="1:6" ht="26.25">
      <c r="A35" s="29" t="s">
        <v>37</v>
      </c>
      <c r="B35" s="20" t="s">
        <v>16</v>
      </c>
      <c r="C35" s="20" t="s">
        <v>41</v>
      </c>
      <c r="D35" s="30" t="s">
        <v>49</v>
      </c>
      <c r="E35" s="31" t="s">
        <v>38</v>
      </c>
      <c r="F35" s="22">
        <v>37000</v>
      </c>
    </row>
    <row r="36" spans="1:6" s="36" customFormat="1" ht="51.75">
      <c r="A36" s="27" t="s">
        <v>50</v>
      </c>
      <c r="B36" s="32" t="s">
        <v>16</v>
      </c>
      <c r="C36" s="32" t="s">
        <v>41</v>
      </c>
      <c r="D36" s="33" t="s">
        <v>51</v>
      </c>
      <c r="E36" s="39"/>
      <c r="F36" s="35">
        <f>F37</f>
        <v>2140600</v>
      </c>
    </row>
    <row r="37" spans="1:6" ht="25.5">
      <c r="A37" s="40" t="s">
        <v>52</v>
      </c>
      <c r="B37" s="20" t="s">
        <v>16</v>
      </c>
      <c r="C37" s="20" t="s">
        <v>41</v>
      </c>
      <c r="D37" s="30" t="s">
        <v>53</v>
      </c>
      <c r="E37" s="21"/>
      <c r="F37" s="22">
        <f>F38</f>
        <v>2140600</v>
      </c>
    </row>
    <row r="38" spans="1:6" ht="26.25">
      <c r="A38" s="27" t="s">
        <v>54</v>
      </c>
      <c r="B38" s="20" t="s">
        <v>16</v>
      </c>
      <c r="C38" s="20" t="s">
        <v>41</v>
      </c>
      <c r="D38" s="30" t="s">
        <v>55</v>
      </c>
      <c r="E38" s="21"/>
      <c r="F38" s="22">
        <f>F39+F40</f>
        <v>2140600</v>
      </c>
    </row>
    <row r="39" spans="1:6" ht="39">
      <c r="A39" s="29" t="s">
        <v>25</v>
      </c>
      <c r="B39" s="20" t="s">
        <v>16</v>
      </c>
      <c r="C39" s="20" t="s">
        <v>41</v>
      </c>
      <c r="D39" s="30" t="s">
        <v>55</v>
      </c>
      <c r="E39" s="31" t="s">
        <v>26</v>
      </c>
      <c r="F39" s="22">
        <v>2140600</v>
      </c>
    </row>
    <row r="40" spans="1:6" ht="26.25" hidden="1">
      <c r="A40" s="29" t="s">
        <v>37</v>
      </c>
      <c r="B40" s="20" t="s">
        <v>16</v>
      </c>
      <c r="C40" s="20" t="s">
        <v>41</v>
      </c>
      <c r="D40" s="30" t="s">
        <v>55</v>
      </c>
      <c r="E40" s="31" t="s">
        <v>38</v>
      </c>
      <c r="F40" s="22">
        <f>60633-60633</f>
        <v>0</v>
      </c>
    </row>
    <row r="41" spans="1:6" ht="39">
      <c r="A41" s="19" t="s">
        <v>56</v>
      </c>
      <c r="B41" s="20" t="s">
        <v>16</v>
      </c>
      <c r="C41" s="20" t="s">
        <v>41</v>
      </c>
      <c r="D41" s="30" t="s">
        <v>57</v>
      </c>
      <c r="E41" s="21"/>
      <c r="F41" s="22">
        <f>F42</f>
        <v>326209</v>
      </c>
    </row>
    <row r="42" spans="1:6" s="36" customFormat="1" ht="70.5" customHeight="1">
      <c r="A42" s="40" t="s">
        <v>58</v>
      </c>
      <c r="B42" s="32" t="s">
        <v>16</v>
      </c>
      <c r="C42" s="32" t="s">
        <v>41</v>
      </c>
      <c r="D42" s="33" t="s">
        <v>59</v>
      </c>
      <c r="E42" s="39"/>
      <c r="F42" s="35">
        <f>F44</f>
        <v>326209</v>
      </c>
    </row>
    <row r="43" spans="1:6" ht="25.5">
      <c r="A43" s="41" t="s">
        <v>60</v>
      </c>
      <c r="B43" s="20" t="s">
        <v>16</v>
      </c>
      <c r="C43" s="20" t="s">
        <v>41</v>
      </c>
      <c r="D43" s="30" t="s">
        <v>61</v>
      </c>
      <c r="E43" s="21"/>
      <c r="F43" s="22">
        <f>F44</f>
        <v>326209</v>
      </c>
    </row>
    <row r="44" spans="1:6" ht="26.25">
      <c r="A44" s="38" t="s">
        <v>62</v>
      </c>
      <c r="B44" s="20" t="s">
        <v>16</v>
      </c>
      <c r="C44" s="20" t="s">
        <v>41</v>
      </c>
      <c r="D44" s="30" t="s">
        <v>63</v>
      </c>
      <c r="E44" s="21"/>
      <c r="F44" s="22">
        <f>F45+F46</f>
        <v>326209</v>
      </c>
    </row>
    <row r="45" spans="1:6" ht="39">
      <c r="A45" s="29" t="s">
        <v>25</v>
      </c>
      <c r="B45" s="20" t="s">
        <v>16</v>
      </c>
      <c r="C45" s="20" t="s">
        <v>41</v>
      </c>
      <c r="D45" s="30" t="s">
        <v>63</v>
      </c>
      <c r="E45" s="31" t="s">
        <v>26</v>
      </c>
      <c r="F45" s="22">
        <v>316209</v>
      </c>
    </row>
    <row r="46" spans="1:6" ht="26.25">
      <c r="A46" s="29" t="s">
        <v>37</v>
      </c>
      <c r="B46" s="20" t="s">
        <v>16</v>
      </c>
      <c r="C46" s="20" t="s">
        <v>41</v>
      </c>
      <c r="D46" s="30" t="s">
        <v>63</v>
      </c>
      <c r="E46" s="31" t="s">
        <v>38</v>
      </c>
      <c r="F46" s="22">
        <v>10000</v>
      </c>
    </row>
    <row r="47" spans="1:6" ht="51.75">
      <c r="A47" s="26" t="s">
        <v>64</v>
      </c>
      <c r="B47" s="20" t="s">
        <v>16</v>
      </c>
      <c r="C47" s="20" t="s">
        <v>41</v>
      </c>
      <c r="D47" s="30" t="s">
        <v>65</v>
      </c>
      <c r="E47" s="31"/>
      <c r="F47" s="22">
        <f>F48</f>
        <v>611000</v>
      </c>
    </row>
    <row r="48" spans="1:6" s="36" customFormat="1" ht="64.5">
      <c r="A48" s="26" t="s">
        <v>66</v>
      </c>
      <c r="B48" s="32" t="s">
        <v>16</v>
      </c>
      <c r="C48" s="32" t="s">
        <v>41</v>
      </c>
      <c r="D48" s="33" t="s">
        <v>67</v>
      </c>
      <c r="E48" s="34"/>
      <c r="F48" s="35">
        <f>F50+F53</f>
        <v>611000</v>
      </c>
    </row>
    <row r="49" spans="1:6" ht="38.25">
      <c r="A49" s="40" t="s">
        <v>68</v>
      </c>
      <c r="B49" s="20" t="s">
        <v>16</v>
      </c>
      <c r="C49" s="20" t="s">
        <v>41</v>
      </c>
      <c r="D49" s="30" t="s">
        <v>69</v>
      </c>
      <c r="E49" s="31"/>
      <c r="F49" s="22">
        <f>F50+F53</f>
        <v>611000</v>
      </c>
    </row>
    <row r="50" spans="1:6" ht="39">
      <c r="A50" s="38" t="s">
        <v>70</v>
      </c>
      <c r="B50" s="20" t="s">
        <v>16</v>
      </c>
      <c r="C50" s="20" t="s">
        <v>41</v>
      </c>
      <c r="D50" s="20" t="s">
        <v>71</v>
      </c>
      <c r="E50" s="21"/>
      <c r="F50" s="22">
        <f>F51+F52</f>
        <v>305200</v>
      </c>
    </row>
    <row r="51" spans="1:8" ht="39" customHeight="1">
      <c r="A51" s="29" t="s">
        <v>25</v>
      </c>
      <c r="B51" s="20" t="s">
        <v>16</v>
      </c>
      <c r="C51" s="20" t="s">
        <v>41</v>
      </c>
      <c r="D51" s="20" t="s">
        <v>71</v>
      </c>
      <c r="E51" s="31" t="s">
        <v>26</v>
      </c>
      <c r="F51" s="22">
        <v>305200</v>
      </c>
      <c r="H51" s="28"/>
    </row>
    <row r="52" spans="1:6" ht="26.25" hidden="1">
      <c r="A52" s="29" t="s">
        <v>37</v>
      </c>
      <c r="B52" s="20" t="s">
        <v>16</v>
      </c>
      <c r="C52" s="20" t="s">
        <v>41</v>
      </c>
      <c r="D52" s="20" t="s">
        <v>71</v>
      </c>
      <c r="E52" s="31" t="s">
        <v>38</v>
      </c>
      <c r="F52" s="22"/>
    </row>
    <row r="53" spans="1:6" ht="26.25">
      <c r="A53" s="38" t="s">
        <v>72</v>
      </c>
      <c r="B53" s="20" t="s">
        <v>16</v>
      </c>
      <c r="C53" s="20" t="s">
        <v>41</v>
      </c>
      <c r="D53" s="20" t="s">
        <v>73</v>
      </c>
      <c r="E53" s="21"/>
      <c r="F53" s="22">
        <f>F54+F55</f>
        <v>305800</v>
      </c>
    </row>
    <row r="54" spans="1:6" ht="39">
      <c r="A54" s="29" t="s">
        <v>25</v>
      </c>
      <c r="B54" s="20" t="s">
        <v>16</v>
      </c>
      <c r="C54" s="20" t="s">
        <v>41</v>
      </c>
      <c r="D54" s="20" t="s">
        <v>73</v>
      </c>
      <c r="E54" s="31" t="s">
        <v>26</v>
      </c>
      <c r="F54" s="22">
        <v>303800</v>
      </c>
    </row>
    <row r="55" spans="1:6" ht="26.25">
      <c r="A55" s="29" t="s">
        <v>37</v>
      </c>
      <c r="B55" s="20" t="s">
        <v>16</v>
      </c>
      <c r="C55" s="20" t="s">
        <v>41</v>
      </c>
      <c r="D55" s="20" t="s">
        <v>73</v>
      </c>
      <c r="E55" s="31" t="s">
        <v>38</v>
      </c>
      <c r="F55" s="22">
        <v>2000</v>
      </c>
    </row>
    <row r="56" spans="1:6" ht="15">
      <c r="A56" s="29" t="s">
        <v>74</v>
      </c>
      <c r="B56" s="20" t="s">
        <v>16</v>
      </c>
      <c r="C56" s="20" t="s">
        <v>41</v>
      </c>
      <c r="D56" s="20" t="s">
        <v>75</v>
      </c>
      <c r="E56" s="21"/>
      <c r="F56" s="22">
        <f>F57</f>
        <v>17388900</v>
      </c>
    </row>
    <row r="57" spans="1:6" ht="15">
      <c r="A57" s="27" t="s">
        <v>76</v>
      </c>
      <c r="B57" s="20" t="s">
        <v>16</v>
      </c>
      <c r="C57" s="20" t="s">
        <v>41</v>
      </c>
      <c r="D57" s="20" t="s">
        <v>77</v>
      </c>
      <c r="E57" s="21"/>
      <c r="F57" s="22">
        <f>F58</f>
        <v>17388900</v>
      </c>
    </row>
    <row r="58" spans="1:6" ht="26.25">
      <c r="A58" s="27" t="s">
        <v>23</v>
      </c>
      <c r="B58" s="20" t="s">
        <v>16</v>
      </c>
      <c r="C58" s="20" t="s">
        <v>41</v>
      </c>
      <c r="D58" s="20" t="s">
        <v>78</v>
      </c>
      <c r="E58" s="21"/>
      <c r="F58" s="22">
        <f>F59+F60+F61</f>
        <v>17388900</v>
      </c>
    </row>
    <row r="59" spans="1:6" ht="39">
      <c r="A59" s="29" t="s">
        <v>25</v>
      </c>
      <c r="B59" s="20" t="s">
        <v>16</v>
      </c>
      <c r="C59" s="20" t="s">
        <v>41</v>
      </c>
      <c r="D59" s="20" t="s">
        <v>78</v>
      </c>
      <c r="E59" s="31" t="s">
        <v>26</v>
      </c>
      <c r="F59" s="22">
        <f>17211100+300</f>
        <v>17211400</v>
      </c>
    </row>
    <row r="60" spans="1:6" ht="26.25">
      <c r="A60" s="29" t="s">
        <v>37</v>
      </c>
      <c r="B60" s="20" t="s">
        <v>16</v>
      </c>
      <c r="C60" s="20" t="s">
        <v>41</v>
      </c>
      <c r="D60" s="20" t="s">
        <v>78</v>
      </c>
      <c r="E60" s="31" t="s">
        <v>38</v>
      </c>
      <c r="F60" s="42">
        <v>90500</v>
      </c>
    </row>
    <row r="61" spans="1:6" ht="15">
      <c r="A61" s="41" t="s">
        <v>79</v>
      </c>
      <c r="B61" s="20" t="s">
        <v>16</v>
      </c>
      <c r="C61" s="20" t="s">
        <v>41</v>
      </c>
      <c r="D61" s="20" t="s">
        <v>78</v>
      </c>
      <c r="E61" s="31" t="s">
        <v>80</v>
      </c>
      <c r="F61" s="22">
        <f>75000+12000</f>
        <v>87000</v>
      </c>
    </row>
    <row r="62" spans="1:6" ht="15">
      <c r="A62" s="26" t="s">
        <v>81</v>
      </c>
      <c r="B62" s="20" t="s">
        <v>16</v>
      </c>
      <c r="C62" s="20" t="s">
        <v>41</v>
      </c>
      <c r="D62" s="20" t="s">
        <v>82</v>
      </c>
      <c r="E62" s="21"/>
      <c r="F62" s="22">
        <f>F63+F67</f>
        <v>336380</v>
      </c>
    </row>
    <row r="63" spans="1:6" ht="25.5">
      <c r="A63" s="40" t="s">
        <v>83</v>
      </c>
      <c r="B63" s="20" t="s">
        <v>16</v>
      </c>
      <c r="C63" s="20" t="s">
        <v>41</v>
      </c>
      <c r="D63" s="20" t="s">
        <v>84</v>
      </c>
      <c r="E63" s="21"/>
      <c r="F63" s="22">
        <f>F64</f>
        <v>305800</v>
      </c>
    </row>
    <row r="64" spans="1:6" ht="26.25">
      <c r="A64" s="27" t="s">
        <v>85</v>
      </c>
      <c r="B64" s="20" t="s">
        <v>16</v>
      </c>
      <c r="C64" s="20" t="s">
        <v>41</v>
      </c>
      <c r="D64" s="20" t="s">
        <v>86</v>
      </c>
      <c r="E64" s="21"/>
      <c r="F64" s="22">
        <f>F65+F66</f>
        <v>305800</v>
      </c>
    </row>
    <row r="65" spans="1:6" ht="38.25" customHeight="1">
      <c r="A65" s="29" t="s">
        <v>25</v>
      </c>
      <c r="B65" s="20" t="s">
        <v>16</v>
      </c>
      <c r="C65" s="20" t="s">
        <v>41</v>
      </c>
      <c r="D65" s="20" t="s">
        <v>86</v>
      </c>
      <c r="E65" s="31" t="s">
        <v>26</v>
      </c>
      <c r="F65" s="22">
        <v>305800</v>
      </c>
    </row>
    <row r="66" spans="1:6" ht="1.5" customHeight="1" hidden="1">
      <c r="A66" s="29" t="s">
        <v>87</v>
      </c>
      <c r="B66" s="20" t="s">
        <v>16</v>
      </c>
      <c r="C66" s="20" t="s">
        <v>41</v>
      </c>
      <c r="D66" s="20" t="s">
        <v>86</v>
      </c>
      <c r="E66" s="31" t="s">
        <v>38</v>
      </c>
      <c r="F66" s="22">
        <f>20967-20967</f>
        <v>0</v>
      </c>
    </row>
    <row r="67" spans="1:6" ht="15">
      <c r="A67" s="26" t="s">
        <v>88</v>
      </c>
      <c r="B67" s="20" t="s">
        <v>16</v>
      </c>
      <c r="C67" s="20" t="s">
        <v>41</v>
      </c>
      <c r="D67" s="20" t="s">
        <v>89</v>
      </c>
      <c r="E67" s="21"/>
      <c r="F67" s="22">
        <f>F68</f>
        <v>30580</v>
      </c>
    </row>
    <row r="68" spans="1:6" ht="38.25">
      <c r="A68" s="43" t="s">
        <v>90</v>
      </c>
      <c r="B68" s="20" t="s">
        <v>16</v>
      </c>
      <c r="C68" s="20" t="s">
        <v>41</v>
      </c>
      <c r="D68" s="20" t="s">
        <v>91</v>
      </c>
      <c r="E68" s="21"/>
      <c r="F68" s="22">
        <f>F69</f>
        <v>30580</v>
      </c>
    </row>
    <row r="69" spans="1:6" ht="39" customHeight="1">
      <c r="A69" s="29" t="s">
        <v>25</v>
      </c>
      <c r="B69" s="20" t="s">
        <v>16</v>
      </c>
      <c r="C69" s="20" t="s">
        <v>41</v>
      </c>
      <c r="D69" s="20" t="s">
        <v>91</v>
      </c>
      <c r="E69" s="31" t="s">
        <v>26</v>
      </c>
      <c r="F69" s="22">
        <v>30580</v>
      </c>
    </row>
    <row r="70" spans="1:6" ht="15" hidden="1">
      <c r="A70" s="43" t="s">
        <v>92</v>
      </c>
      <c r="B70" s="20" t="s">
        <v>16</v>
      </c>
      <c r="C70" s="20" t="s">
        <v>93</v>
      </c>
      <c r="D70" s="20"/>
      <c r="E70" s="31"/>
      <c r="F70" s="22">
        <f>F71</f>
        <v>0</v>
      </c>
    </row>
    <row r="71" spans="1:6" ht="15" hidden="1">
      <c r="A71" s="26" t="s">
        <v>81</v>
      </c>
      <c r="B71" s="20" t="s">
        <v>16</v>
      </c>
      <c r="C71" s="20" t="s">
        <v>93</v>
      </c>
      <c r="D71" s="20" t="s">
        <v>82</v>
      </c>
      <c r="E71" s="31"/>
      <c r="F71" s="22">
        <f>F72</f>
        <v>0</v>
      </c>
    </row>
    <row r="72" spans="1:6" ht="15" hidden="1">
      <c r="A72" s="26" t="s">
        <v>88</v>
      </c>
      <c r="B72" s="20" t="s">
        <v>16</v>
      </c>
      <c r="C72" s="20" t="s">
        <v>93</v>
      </c>
      <c r="D72" s="20" t="s">
        <v>89</v>
      </c>
      <c r="E72" s="31"/>
      <c r="F72" s="22">
        <f>F73</f>
        <v>0</v>
      </c>
    </row>
    <row r="73" spans="1:6" ht="39" hidden="1">
      <c r="A73" s="38" t="s">
        <v>94</v>
      </c>
      <c r="B73" s="20" t="s">
        <v>16</v>
      </c>
      <c r="C73" s="20" t="s">
        <v>93</v>
      </c>
      <c r="D73" s="20" t="s">
        <v>95</v>
      </c>
      <c r="E73" s="31"/>
      <c r="F73" s="22">
        <f>F74</f>
        <v>0</v>
      </c>
    </row>
    <row r="74" spans="1:6" ht="15" hidden="1">
      <c r="A74" s="29" t="s">
        <v>87</v>
      </c>
      <c r="B74" s="20" t="s">
        <v>16</v>
      </c>
      <c r="C74" s="20" t="s">
        <v>93</v>
      </c>
      <c r="D74" s="20" t="s">
        <v>95</v>
      </c>
      <c r="E74" s="31" t="s">
        <v>38</v>
      </c>
      <c r="F74" s="22"/>
    </row>
    <row r="75" spans="1:6" ht="26.25">
      <c r="A75" s="26" t="s">
        <v>96</v>
      </c>
      <c r="B75" s="20" t="s">
        <v>16</v>
      </c>
      <c r="C75" s="20" t="s">
        <v>97</v>
      </c>
      <c r="D75" s="20"/>
      <c r="E75" s="21"/>
      <c r="F75" s="22">
        <f>F76</f>
        <v>486000</v>
      </c>
    </row>
    <row r="76" spans="1:6" ht="26.25">
      <c r="A76" s="29" t="s">
        <v>98</v>
      </c>
      <c r="B76" s="20" t="s">
        <v>16</v>
      </c>
      <c r="C76" s="20" t="s">
        <v>97</v>
      </c>
      <c r="D76" s="45" t="s">
        <v>99</v>
      </c>
      <c r="E76" s="31"/>
      <c r="F76" s="22">
        <f>F77</f>
        <v>486000</v>
      </c>
    </row>
    <row r="77" spans="1:6" ht="15">
      <c r="A77" s="29" t="s">
        <v>100</v>
      </c>
      <c r="B77" s="20" t="s">
        <v>16</v>
      </c>
      <c r="C77" s="20" t="s">
        <v>97</v>
      </c>
      <c r="D77" s="45" t="s">
        <v>101</v>
      </c>
      <c r="E77" s="31"/>
      <c r="F77" s="22">
        <f>F78</f>
        <v>486000</v>
      </c>
    </row>
    <row r="78" spans="1:6" ht="26.25">
      <c r="A78" s="27" t="s">
        <v>23</v>
      </c>
      <c r="B78" s="20" t="s">
        <v>16</v>
      </c>
      <c r="C78" s="20" t="s">
        <v>97</v>
      </c>
      <c r="D78" s="45" t="s">
        <v>102</v>
      </c>
      <c r="E78" s="21"/>
      <c r="F78" s="22">
        <f>F79+F80+F81</f>
        <v>486000</v>
      </c>
    </row>
    <row r="79" spans="1:6" ht="36.75" customHeight="1">
      <c r="A79" s="29" t="s">
        <v>25</v>
      </c>
      <c r="B79" s="20" t="s">
        <v>16</v>
      </c>
      <c r="C79" s="20" t="s">
        <v>97</v>
      </c>
      <c r="D79" s="45" t="s">
        <v>102</v>
      </c>
      <c r="E79" s="31" t="s">
        <v>26</v>
      </c>
      <c r="F79" s="22">
        <v>486000</v>
      </c>
    </row>
    <row r="80" spans="1:6" ht="15" hidden="1">
      <c r="A80" s="29" t="s">
        <v>87</v>
      </c>
      <c r="B80" s="20" t="s">
        <v>16</v>
      </c>
      <c r="C80" s="20" t="s">
        <v>97</v>
      </c>
      <c r="D80" s="45" t="s">
        <v>102</v>
      </c>
      <c r="E80" s="31" t="s">
        <v>38</v>
      </c>
      <c r="F80" s="22"/>
    </row>
    <row r="81" spans="1:6" ht="15" hidden="1">
      <c r="A81" s="41" t="s">
        <v>79</v>
      </c>
      <c r="B81" s="20" t="s">
        <v>16</v>
      </c>
      <c r="C81" s="20" t="s">
        <v>97</v>
      </c>
      <c r="D81" s="45" t="s">
        <v>102</v>
      </c>
      <c r="E81" s="31" t="s">
        <v>80</v>
      </c>
      <c r="F81" s="22"/>
    </row>
    <row r="82" spans="1:6" ht="15" hidden="1">
      <c r="A82" s="62" t="s">
        <v>103</v>
      </c>
      <c r="B82" s="20" t="s">
        <v>16</v>
      </c>
      <c r="C82" s="20" t="s">
        <v>104</v>
      </c>
      <c r="D82" s="45"/>
      <c r="E82" s="31"/>
      <c r="F82" s="22">
        <f>F83</f>
        <v>0</v>
      </c>
    </row>
    <row r="83" spans="1:6" ht="15" hidden="1">
      <c r="A83" s="26" t="s">
        <v>81</v>
      </c>
      <c r="B83" s="20" t="s">
        <v>16</v>
      </c>
      <c r="C83" s="20" t="s">
        <v>104</v>
      </c>
      <c r="D83" s="45" t="s">
        <v>82</v>
      </c>
      <c r="E83" s="31"/>
      <c r="F83" s="22">
        <f>F84</f>
        <v>0</v>
      </c>
    </row>
    <row r="84" spans="1:6" ht="15" hidden="1">
      <c r="A84" s="41" t="s">
        <v>105</v>
      </c>
      <c r="B84" s="20" t="s">
        <v>16</v>
      </c>
      <c r="C84" s="20" t="s">
        <v>104</v>
      </c>
      <c r="D84" s="45" t="s">
        <v>106</v>
      </c>
      <c r="E84" s="31"/>
      <c r="F84" s="22">
        <f>F85</f>
        <v>0</v>
      </c>
    </row>
    <row r="85" spans="1:6" ht="15" hidden="1">
      <c r="A85" s="41" t="s">
        <v>107</v>
      </c>
      <c r="B85" s="20" t="s">
        <v>16</v>
      </c>
      <c r="C85" s="20" t="s">
        <v>104</v>
      </c>
      <c r="D85" s="45" t="s">
        <v>108</v>
      </c>
      <c r="E85" s="31"/>
      <c r="F85" s="22">
        <f>F86</f>
        <v>0</v>
      </c>
    </row>
    <row r="86" spans="1:6" ht="15" hidden="1">
      <c r="A86" s="41" t="s">
        <v>79</v>
      </c>
      <c r="B86" s="20" t="s">
        <v>16</v>
      </c>
      <c r="C86" s="20" t="s">
        <v>104</v>
      </c>
      <c r="D86" s="45" t="s">
        <v>108</v>
      </c>
      <c r="E86" s="31" t="s">
        <v>80</v>
      </c>
      <c r="F86" s="22"/>
    </row>
    <row r="87" spans="1:6" ht="15">
      <c r="A87" s="26" t="s">
        <v>109</v>
      </c>
      <c r="B87" s="20" t="s">
        <v>16</v>
      </c>
      <c r="C87" s="20" t="s">
        <v>110</v>
      </c>
      <c r="D87" s="20"/>
      <c r="E87" s="21"/>
      <c r="F87" s="22">
        <f>F89</f>
        <v>50000</v>
      </c>
    </row>
    <row r="88" spans="1:6" ht="15">
      <c r="A88" s="29" t="s">
        <v>111</v>
      </c>
      <c r="B88" s="20" t="s">
        <v>16</v>
      </c>
      <c r="C88" s="20" t="s">
        <v>110</v>
      </c>
      <c r="D88" s="30" t="s">
        <v>112</v>
      </c>
      <c r="E88" s="47" t="s">
        <v>113</v>
      </c>
      <c r="F88" s="22">
        <f>F89</f>
        <v>50000</v>
      </c>
    </row>
    <row r="89" spans="1:6" ht="15">
      <c r="A89" s="29" t="s">
        <v>109</v>
      </c>
      <c r="B89" s="20" t="s">
        <v>16</v>
      </c>
      <c r="C89" s="20" t="s">
        <v>110</v>
      </c>
      <c r="D89" s="30" t="s">
        <v>114</v>
      </c>
      <c r="E89" s="47" t="s">
        <v>113</v>
      </c>
      <c r="F89" s="22">
        <f>F90</f>
        <v>50000</v>
      </c>
    </row>
    <row r="90" spans="1:6" ht="15">
      <c r="A90" s="27" t="s">
        <v>115</v>
      </c>
      <c r="B90" s="20" t="s">
        <v>16</v>
      </c>
      <c r="C90" s="20" t="s">
        <v>110</v>
      </c>
      <c r="D90" s="30" t="s">
        <v>116</v>
      </c>
      <c r="E90" s="47" t="s">
        <v>113</v>
      </c>
      <c r="F90" s="22">
        <f>F91</f>
        <v>50000</v>
      </c>
    </row>
    <row r="91" spans="1:6" ht="15">
      <c r="A91" s="29" t="s">
        <v>79</v>
      </c>
      <c r="B91" s="20" t="s">
        <v>16</v>
      </c>
      <c r="C91" s="20" t="s">
        <v>110</v>
      </c>
      <c r="D91" s="30" t="s">
        <v>116</v>
      </c>
      <c r="E91" s="47" t="s">
        <v>80</v>
      </c>
      <c r="F91" s="22">
        <v>50000</v>
      </c>
    </row>
    <row r="92" spans="1:11" ht="15">
      <c r="A92" s="26" t="s">
        <v>117</v>
      </c>
      <c r="B92" s="20" t="s">
        <v>16</v>
      </c>
      <c r="C92" s="20" t="s">
        <v>118</v>
      </c>
      <c r="D92" s="20"/>
      <c r="E92" s="21"/>
      <c r="F92" s="22">
        <f>F93+F111+F143+F154+F160+F172+F122+F134+F127+F117+F149</f>
        <v>33784914.81</v>
      </c>
      <c r="K92" s="28"/>
    </row>
    <row r="93" spans="1:6" ht="26.25">
      <c r="A93" s="26" t="s">
        <v>119</v>
      </c>
      <c r="B93" s="20" t="s">
        <v>16</v>
      </c>
      <c r="C93" s="20" t="s">
        <v>118</v>
      </c>
      <c r="D93" s="20" t="s">
        <v>43</v>
      </c>
      <c r="E93" s="21"/>
      <c r="F93" s="22">
        <f>F102+F98+F94</f>
        <v>180300</v>
      </c>
    </row>
    <row r="94" spans="1:6" ht="51">
      <c r="A94" s="48" t="s">
        <v>120</v>
      </c>
      <c r="B94" s="20" t="s">
        <v>16</v>
      </c>
      <c r="C94" s="20" t="s">
        <v>118</v>
      </c>
      <c r="D94" s="20" t="s">
        <v>121</v>
      </c>
      <c r="E94" s="21"/>
      <c r="F94" s="22">
        <f>F95</f>
        <v>14000</v>
      </c>
    </row>
    <row r="95" spans="1:6" ht="25.5">
      <c r="A95" s="48" t="s">
        <v>122</v>
      </c>
      <c r="B95" s="20" t="s">
        <v>16</v>
      </c>
      <c r="C95" s="20" t="s">
        <v>118</v>
      </c>
      <c r="D95" s="20" t="s">
        <v>123</v>
      </c>
      <c r="E95" s="21"/>
      <c r="F95" s="22">
        <f>F96</f>
        <v>14000</v>
      </c>
    </row>
    <row r="96" spans="1:6" ht="15">
      <c r="A96" s="29" t="s">
        <v>124</v>
      </c>
      <c r="B96" s="20" t="s">
        <v>16</v>
      </c>
      <c r="C96" s="20" t="s">
        <v>118</v>
      </c>
      <c r="D96" s="49" t="s">
        <v>125</v>
      </c>
      <c r="E96" s="21"/>
      <c r="F96" s="22">
        <f>F97</f>
        <v>14000</v>
      </c>
    </row>
    <row r="97" spans="1:6" ht="26.25">
      <c r="A97" s="29" t="s">
        <v>37</v>
      </c>
      <c r="B97" s="20" t="s">
        <v>16</v>
      </c>
      <c r="C97" s="20" t="s">
        <v>118</v>
      </c>
      <c r="D97" s="49" t="s">
        <v>125</v>
      </c>
      <c r="E97" s="21" t="s">
        <v>38</v>
      </c>
      <c r="F97" s="22">
        <v>14000</v>
      </c>
    </row>
    <row r="98" spans="1:6" s="36" customFormat="1" ht="51.75">
      <c r="A98" s="29" t="s">
        <v>44</v>
      </c>
      <c r="B98" s="32" t="s">
        <v>16</v>
      </c>
      <c r="C98" s="32" t="s">
        <v>118</v>
      </c>
      <c r="D98" s="32" t="s">
        <v>45</v>
      </c>
      <c r="E98" s="39"/>
      <c r="F98" s="35">
        <f>F99</f>
        <v>27000</v>
      </c>
    </row>
    <row r="99" spans="1:6" ht="25.5">
      <c r="A99" s="50" t="s">
        <v>126</v>
      </c>
      <c r="B99" s="20" t="s">
        <v>16</v>
      </c>
      <c r="C99" s="20" t="s">
        <v>118</v>
      </c>
      <c r="D99" s="20" t="s">
        <v>127</v>
      </c>
      <c r="E99" s="21"/>
      <c r="F99" s="22">
        <f>F100</f>
        <v>27000</v>
      </c>
    </row>
    <row r="100" spans="1:6" ht="25.5">
      <c r="A100" s="48" t="s">
        <v>128</v>
      </c>
      <c r="B100" s="20" t="s">
        <v>16</v>
      </c>
      <c r="C100" s="20" t="s">
        <v>118</v>
      </c>
      <c r="D100" s="49" t="s">
        <v>129</v>
      </c>
      <c r="E100" s="21"/>
      <c r="F100" s="22">
        <f>F101</f>
        <v>27000</v>
      </c>
    </row>
    <row r="101" spans="1:6" ht="26.25">
      <c r="A101" s="29" t="s">
        <v>37</v>
      </c>
      <c r="B101" s="20" t="s">
        <v>16</v>
      </c>
      <c r="C101" s="20" t="s">
        <v>118</v>
      </c>
      <c r="D101" s="49" t="s">
        <v>129</v>
      </c>
      <c r="E101" s="21" t="s">
        <v>38</v>
      </c>
      <c r="F101" s="22">
        <v>27000</v>
      </c>
    </row>
    <row r="102" spans="1:6" s="36" customFormat="1" ht="51.75">
      <c r="A102" s="27" t="s">
        <v>130</v>
      </c>
      <c r="B102" s="32" t="s">
        <v>16</v>
      </c>
      <c r="C102" s="32" t="s">
        <v>118</v>
      </c>
      <c r="D102" s="32" t="s">
        <v>51</v>
      </c>
      <c r="E102" s="39"/>
      <c r="F102" s="35">
        <f>F103+F108</f>
        <v>139300</v>
      </c>
    </row>
    <row r="103" spans="1:6" ht="26.25">
      <c r="A103" s="27" t="s">
        <v>131</v>
      </c>
      <c r="B103" s="20" t="s">
        <v>16</v>
      </c>
      <c r="C103" s="20" t="s">
        <v>118</v>
      </c>
      <c r="D103" s="20" t="s">
        <v>132</v>
      </c>
      <c r="E103" s="21"/>
      <c r="F103" s="22">
        <f>F104+F106</f>
        <v>129300</v>
      </c>
    </row>
    <row r="104" spans="1:6" ht="26.25">
      <c r="A104" s="27" t="s">
        <v>133</v>
      </c>
      <c r="B104" s="20" t="s">
        <v>16</v>
      </c>
      <c r="C104" s="20" t="s">
        <v>118</v>
      </c>
      <c r="D104" s="20" t="s">
        <v>134</v>
      </c>
      <c r="E104" s="21"/>
      <c r="F104" s="22">
        <f>F105</f>
        <v>124300</v>
      </c>
    </row>
    <row r="105" spans="1:6" ht="26.25">
      <c r="A105" s="29" t="s">
        <v>135</v>
      </c>
      <c r="B105" s="20" t="s">
        <v>16</v>
      </c>
      <c r="C105" s="20" t="s">
        <v>118</v>
      </c>
      <c r="D105" s="20" t="s">
        <v>134</v>
      </c>
      <c r="E105" s="31" t="s">
        <v>136</v>
      </c>
      <c r="F105" s="22">
        <v>124300</v>
      </c>
    </row>
    <row r="106" spans="1:6" ht="15">
      <c r="A106" s="27" t="s">
        <v>137</v>
      </c>
      <c r="B106" s="20" t="s">
        <v>16</v>
      </c>
      <c r="C106" s="20" t="s">
        <v>118</v>
      </c>
      <c r="D106" s="20" t="s">
        <v>138</v>
      </c>
      <c r="E106" s="31"/>
      <c r="F106" s="22">
        <f>F107</f>
        <v>5000</v>
      </c>
    </row>
    <row r="107" spans="1:6" ht="26.25">
      <c r="A107" s="29" t="s">
        <v>135</v>
      </c>
      <c r="B107" s="20" t="s">
        <v>16</v>
      </c>
      <c r="C107" s="20" t="s">
        <v>118</v>
      </c>
      <c r="D107" s="20" t="s">
        <v>138</v>
      </c>
      <c r="E107" s="31" t="s">
        <v>136</v>
      </c>
      <c r="F107" s="22">
        <v>5000</v>
      </c>
    </row>
    <row r="108" spans="1:6" ht="25.5">
      <c r="A108" s="40" t="s">
        <v>52</v>
      </c>
      <c r="B108" s="20" t="s">
        <v>16</v>
      </c>
      <c r="C108" s="20" t="s">
        <v>118</v>
      </c>
      <c r="D108" s="20" t="s">
        <v>53</v>
      </c>
      <c r="E108" s="31"/>
      <c r="F108" s="22">
        <f>F109</f>
        <v>10000</v>
      </c>
    </row>
    <row r="109" spans="1:6" ht="15">
      <c r="A109" s="50" t="s">
        <v>139</v>
      </c>
      <c r="B109" s="20" t="s">
        <v>16</v>
      </c>
      <c r="C109" s="20" t="s">
        <v>118</v>
      </c>
      <c r="D109" s="20" t="s">
        <v>140</v>
      </c>
      <c r="E109" s="31"/>
      <c r="F109" s="22">
        <f>F110</f>
        <v>10000</v>
      </c>
    </row>
    <row r="110" spans="1:6" ht="26.25">
      <c r="A110" s="29" t="s">
        <v>37</v>
      </c>
      <c r="B110" s="20" t="s">
        <v>16</v>
      </c>
      <c r="C110" s="20" t="s">
        <v>118</v>
      </c>
      <c r="D110" s="20" t="s">
        <v>140</v>
      </c>
      <c r="E110" s="31" t="s">
        <v>38</v>
      </c>
      <c r="F110" s="22">
        <v>10000</v>
      </c>
    </row>
    <row r="111" spans="1:6" ht="38.25">
      <c r="A111" s="51" t="s">
        <v>141</v>
      </c>
      <c r="B111" s="20" t="s">
        <v>16</v>
      </c>
      <c r="C111" s="20" t="s">
        <v>118</v>
      </c>
      <c r="D111" s="20" t="s">
        <v>142</v>
      </c>
      <c r="E111" s="31"/>
      <c r="F111" s="22">
        <f>F112</f>
        <v>1250000</v>
      </c>
    </row>
    <row r="112" spans="1:6" s="36" customFormat="1" ht="51">
      <c r="A112" s="52" t="s">
        <v>143</v>
      </c>
      <c r="B112" s="32" t="s">
        <v>16</v>
      </c>
      <c r="C112" s="32" t="s">
        <v>118</v>
      </c>
      <c r="D112" s="32" t="s">
        <v>144</v>
      </c>
      <c r="E112" s="34"/>
      <c r="F112" s="35">
        <f>F113</f>
        <v>1250000</v>
      </c>
    </row>
    <row r="113" spans="1:6" ht="25.5">
      <c r="A113" s="52" t="s">
        <v>145</v>
      </c>
      <c r="B113" s="20" t="s">
        <v>16</v>
      </c>
      <c r="C113" s="20" t="s">
        <v>118</v>
      </c>
      <c r="D113" s="20" t="s">
        <v>146</v>
      </c>
      <c r="E113" s="31"/>
      <c r="F113" s="22">
        <f>F114</f>
        <v>1250000</v>
      </c>
    </row>
    <row r="114" spans="1:6" ht="12.75" customHeight="1">
      <c r="A114" s="52" t="s">
        <v>147</v>
      </c>
      <c r="B114" s="20" t="s">
        <v>16</v>
      </c>
      <c r="C114" s="20" t="s">
        <v>118</v>
      </c>
      <c r="D114" s="20" t="s">
        <v>148</v>
      </c>
      <c r="E114" s="31"/>
      <c r="F114" s="22">
        <f>F116+F115</f>
        <v>1250000</v>
      </c>
    </row>
    <row r="115" spans="1:6" ht="0" customHeight="1" hidden="1">
      <c r="A115" s="29" t="s">
        <v>25</v>
      </c>
      <c r="B115" s="20" t="s">
        <v>16</v>
      </c>
      <c r="C115" s="20" t="s">
        <v>118</v>
      </c>
      <c r="D115" s="20" t="s">
        <v>148</v>
      </c>
      <c r="E115" s="31" t="s">
        <v>26</v>
      </c>
      <c r="F115" s="22"/>
    </row>
    <row r="116" spans="1:6" ht="26.25">
      <c r="A116" s="29" t="s">
        <v>37</v>
      </c>
      <c r="B116" s="20" t="s">
        <v>16</v>
      </c>
      <c r="C116" s="20" t="s">
        <v>118</v>
      </c>
      <c r="D116" s="20" t="s">
        <v>148</v>
      </c>
      <c r="E116" s="21" t="s">
        <v>38</v>
      </c>
      <c r="F116" s="22">
        <f>850000+400000</f>
        <v>1250000</v>
      </c>
    </row>
    <row r="117" spans="1:6" ht="39">
      <c r="A117" s="19" t="s">
        <v>149</v>
      </c>
      <c r="B117" s="20" t="s">
        <v>16</v>
      </c>
      <c r="C117" s="20" t="s">
        <v>118</v>
      </c>
      <c r="D117" s="30" t="s">
        <v>57</v>
      </c>
      <c r="E117" s="21"/>
      <c r="F117" s="22">
        <f>F118</f>
        <v>230000</v>
      </c>
    </row>
    <row r="118" spans="1:6" s="36" customFormat="1" ht="69.75" customHeight="1">
      <c r="A118" s="40" t="s">
        <v>150</v>
      </c>
      <c r="B118" s="20" t="s">
        <v>16</v>
      </c>
      <c r="C118" s="20" t="s">
        <v>118</v>
      </c>
      <c r="D118" s="33" t="s">
        <v>59</v>
      </c>
      <c r="E118" s="39"/>
      <c r="F118" s="35">
        <f>F119</f>
        <v>230000</v>
      </c>
    </row>
    <row r="119" spans="1:6" ht="25.5">
      <c r="A119" s="41" t="s">
        <v>60</v>
      </c>
      <c r="B119" s="20" t="s">
        <v>16</v>
      </c>
      <c r="C119" s="20" t="s">
        <v>118</v>
      </c>
      <c r="D119" s="30" t="s">
        <v>61</v>
      </c>
      <c r="E119" s="21"/>
      <c r="F119" s="22">
        <f>F120</f>
        <v>230000</v>
      </c>
    </row>
    <row r="120" spans="1:6" ht="26.25">
      <c r="A120" s="29" t="s">
        <v>151</v>
      </c>
      <c r="B120" s="20" t="s">
        <v>16</v>
      </c>
      <c r="C120" s="20" t="s">
        <v>118</v>
      </c>
      <c r="D120" s="30" t="s">
        <v>152</v>
      </c>
      <c r="E120" s="21"/>
      <c r="F120" s="22">
        <f>F121</f>
        <v>230000</v>
      </c>
    </row>
    <row r="121" spans="1:6" ht="26.25">
      <c r="A121" s="29" t="s">
        <v>37</v>
      </c>
      <c r="B121" s="20" t="s">
        <v>16</v>
      </c>
      <c r="C121" s="20" t="s">
        <v>118</v>
      </c>
      <c r="D121" s="30" t="s">
        <v>152</v>
      </c>
      <c r="E121" s="31" t="s">
        <v>38</v>
      </c>
      <c r="F121" s="22">
        <f>30000+200000</f>
        <v>230000</v>
      </c>
    </row>
    <row r="122" spans="1:6" ht="51" hidden="1">
      <c r="A122" s="51" t="s">
        <v>153</v>
      </c>
      <c r="B122" s="20" t="s">
        <v>16</v>
      </c>
      <c r="C122" s="20" t="s">
        <v>118</v>
      </c>
      <c r="D122" s="20" t="s">
        <v>154</v>
      </c>
      <c r="E122" s="21"/>
      <c r="F122" s="22">
        <f>F123</f>
        <v>0</v>
      </c>
    </row>
    <row r="123" spans="1:6" ht="63.75" hidden="1">
      <c r="A123" s="52" t="s">
        <v>155</v>
      </c>
      <c r="B123" s="20" t="s">
        <v>16</v>
      </c>
      <c r="C123" s="20" t="s">
        <v>118</v>
      </c>
      <c r="D123" s="20" t="s">
        <v>156</v>
      </c>
      <c r="E123" s="21"/>
      <c r="F123" s="22">
        <f>F124</f>
        <v>0</v>
      </c>
    </row>
    <row r="124" spans="1:6" ht="25.5" hidden="1">
      <c r="A124" s="53" t="s">
        <v>157</v>
      </c>
      <c r="B124" s="20" t="s">
        <v>16</v>
      </c>
      <c r="C124" s="20" t="s">
        <v>118</v>
      </c>
      <c r="D124" s="20" t="s">
        <v>158</v>
      </c>
      <c r="E124" s="21"/>
      <c r="F124" s="22">
        <f>F125</f>
        <v>0</v>
      </c>
    </row>
    <row r="125" spans="1:6" ht="25.5" hidden="1">
      <c r="A125" s="41" t="s">
        <v>159</v>
      </c>
      <c r="B125" s="20" t="s">
        <v>16</v>
      </c>
      <c r="C125" s="20" t="s">
        <v>118</v>
      </c>
      <c r="D125" s="20" t="s">
        <v>160</v>
      </c>
      <c r="E125" s="21"/>
      <c r="F125" s="22">
        <f>F126</f>
        <v>0</v>
      </c>
    </row>
    <row r="126" spans="1:6" ht="26.25" hidden="1">
      <c r="A126" s="29" t="s">
        <v>37</v>
      </c>
      <c r="B126" s="20" t="s">
        <v>16</v>
      </c>
      <c r="C126" s="20" t="s">
        <v>118</v>
      </c>
      <c r="D126" s="20" t="s">
        <v>160</v>
      </c>
      <c r="E126" s="21" t="s">
        <v>38</v>
      </c>
      <c r="F126" s="22"/>
    </row>
    <row r="127" spans="1:6" ht="51.75">
      <c r="A127" s="26" t="s">
        <v>64</v>
      </c>
      <c r="B127" s="20" t="s">
        <v>16</v>
      </c>
      <c r="C127" s="20" t="s">
        <v>118</v>
      </c>
      <c r="D127" s="30" t="s">
        <v>65</v>
      </c>
      <c r="E127" s="21"/>
      <c r="F127" s="22">
        <f>F128</f>
        <v>1240600</v>
      </c>
    </row>
    <row r="128" spans="1:6" ht="63.75">
      <c r="A128" s="54" t="s">
        <v>161</v>
      </c>
      <c r="B128" s="20" t="s">
        <v>16</v>
      </c>
      <c r="C128" s="20" t="s">
        <v>118</v>
      </c>
      <c r="D128" s="30" t="s">
        <v>162</v>
      </c>
      <c r="E128" s="21"/>
      <c r="F128" s="22">
        <f>F129</f>
        <v>1240600</v>
      </c>
    </row>
    <row r="129" spans="1:6" ht="38.25">
      <c r="A129" s="40" t="s">
        <v>163</v>
      </c>
      <c r="B129" s="20" t="s">
        <v>16</v>
      </c>
      <c r="C129" s="20" t="s">
        <v>118</v>
      </c>
      <c r="D129" s="45" t="s">
        <v>164</v>
      </c>
      <c r="E129" s="21"/>
      <c r="F129" s="22">
        <f>F130+F132</f>
        <v>1240600</v>
      </c>
    </row>
    <row r="130" spans="1:6" ht="26.25">
      <c r="A130" s="29" t="s">
        <v>165</v>
      </c>
      <c r="B130" s="20" t="s">
        <v>16</v>
      </c>
      <c r="C130" s="20" t="s">
        <v>118</v>
      </c>
      <c r="D130" s="45" t="s">
        <v>166</v>
      </c>
      <c r="E130" s="21"/>
      <c r="F130" s="22">
        <f>F131</f>
        <v>1159600</v>
      </c>
    </row>
    <row r="131" spans="1:6" ht="26.25">
      <c r="A131" s="29" t="s">
        <v>37</v>
      </c>
      <c r="B131" s="20" t="s">
        <v>16</v>
      </c>
      <c r="C131" s="20" t="s">
        <v>118</v>
      </c>
      <c r="D131" s="45" t="s">
        <v>166</v>
      </c>
      <c r="E131" s="21" t="s">
        <v>38</v>
      </c>
      <c r="F131" s="22">
        <f>30000+1129600</f>
        <v>1159600</v>
      </c>
    </row>
    <row r="132" spans="1:6" ht="26.25">
      <c r="A132" s="29" t="s">
        <v>167</v>
      </c>
      <c r="B132" s="20" t="s">
        <v>16</v>
      </c>
      <c r="C132" s="20" t="s">
        <v>118</v>
      </c>
      <c r="D132" s="45" t="s">
        <v>168</v>
      </c>
      <c r="E132" s="21"/>
      <c r="F132" s="22">
        <f>F133</f>
        <v>81000</v>
      </c>
    </row>
    <row r="133" spans="1:6" ht="26.25">
      <c r="A133" s="29" t="s">
        <v>37</v>
      </c>
      <c r="B133" s="20" t="s">
        <v>16</v>
      </c>
      <c r="C133" s="20" t="s">
        <v>118</v>
      </c>
      <c r="D133" s="45" t="s">
        <v>168</v>
      </c>
      <c r="E133" s="21" t="s">
        <v>38</v>
      </c>
      <c r="F133" s="22">
        <f>40000+21000+20000</f>
        <v>81000</v>
      </c>
    </row>
    <row r="134" spans="1:6" ht="38.25">
      <c r="A134" s="55" t="s">
        <v>169</v>
      </c>
      <c r="B134" s="20" t="s">
        <v>16</v>
      </c>
      <c r="C134" s="20" t="s">
        <v>118</v>
      </c>
      <c r="D134" s="49" t="s">
        <v>170</v>
      </c>
      <c r="E134" s="21"/>
      <c r="F134" s="22">
        <f>F135+F139</f>
        <v>440000</v>
      </c>
    </row>
    <row r="135" spans="1:6" ht="38.25" hidden="1">
      <c r="A135" s="50" t="s">
        <v>171</v>
      </c>
      <c r="B135" s="20" t="s">
        <v>16</v>
      </c>
      <c r="C135" s="20" t="s">
        <v>118</v>
      </c>
      <c r="D135" s="49" t="s">
        <v>172</v>
      </c>
      <c r="E135" s="21"/>
      <c r="F135" s="22">
        <f>F136</f>
        <v>0</v>
      </c>
    </row>
    <row r="136" spans="1:6" ht="25.5" hidden="1">
      <c r="A136" s="50" t="s">
        <v>173</v>
      </c>
      <c r="B136" s="20" t="s">
        <v>16</v>
      </c>
      <c r="C136" s="20" t="s">
        <v>118</v>
      </c>
      <c r="D136" s="49" t="s">
        <v>174</v>
      </c>
      <c r="E136" s="21"/>
      <c r="F136" s="22">
        <f>F137</f>
        <v>0</v>
      </c>
    </row>
    <row r="137" spans="1:6" ht="26.25" hidden="1">
      <c r="A137" s="29" t="s">
        <v>175</v>
      </c>
      <c r="B137" s="20" t="s">
        <v>16</v>
      </c>
      <c r="C137" s="20" t="s">
        <v>118</v>
      </c>
      <c r="D137" s="49" t="s">
        <v>176</v>
      </c>
      <c r="E137" s="21"/>
      <c r="F137" s="22">
        <f>F138</f>
        <v>0</v>
      </c>
    </row>
    <row r="138" spans="1:6" ht="26.25" hidden="1">
      <c r="A138" s="29" t="s">
        <v>37</v>
      </c>
      <c r="B138" s="20" t="s">
        <v>16</v>
      </c>
      <c r="C138" s="20" t="s">
        <v>118</v>
      </c>
      <c r="D138" s="49" t="s">
        <v>176</v>
      </c>
      <c r="E138" s="21" t="s">
        <v>38</v>
      </c>
      <c r="F138" s="22">
        <f>15000-15000</f>
        <v>0</v>
      </c>
    </row>
    <row r="139" spans="1:6" ht="51">
      <c r="A139" s="50" t="s">
        <v>177</v>
      </c>
      <c r="B139" s="20" t="s">
        <v>16</v>
      </c>
      <c r="C139" s="20" t="s">
        <v>118</v>
      </c>
      <c r="D139" s="49" t="s">
        <v>178</v>
      </c>
      <c r="E139" s="21"/>
      <c r="F139" s="22">
        <f>F140</f>
        <v>440000</v>
      </c>
    </row>
    <row r="140" spans="1:6" ht="15">
      <c r="A140" s="50" t="s">
        <v>179</v>
      </c>
      <c r="B140" s="20" t="s">
        <v>16</v>
      </c>
      <c r="C140" s="20" t="s">
        <v>118</v>
      </c>
      <c r="D140" s="49" t="s">
        <v>180</v>
      </c>
      <c r="E140" s="21"/>
      <c r="F140" s="22">
        <f>F141</f>
        <v>440000</v>
      </c>
    </row>
    <row r="141" spans="1:6" ht="15">
      <c r="A141" s="50" t="s">
        <v>139</v>
      </c>
      <c r="B141" s="20" t="s">
        <v>16</v>
      </c>
      <c r="C141" s="20" t="s">
        <v>118</v>
      </c>
      <c r="D141" s="49" t="s">
        <v>181</v>
      </c>
      <c r="E141" s="21"/>
      <c r="F141" s="22">
        <f>F142</f>
        <v>440000</v>
      </c>
    </row>
    <row r="142" spans="1:6" ht="26.25">
      <c r="A142" s="29" t="s">
        <v>37</v>
      </c>
      <c r="B142" s="20" t="s">
        <v>16</v>
      </c>
      <c r="C142" s="20" t="s">
        <v>118</v>
      </c>
      <c r="D142" s="49" t="s">
        <v>181</v>
      </c>
      <c r="E142" s="21" t="s">
        <v>38</v>
      </c>
      <c r="F142" s="22">
        <f>100000+340000</f>
        <v>440000</v>
      </c>
    </row>
    <row r="143" spans="1:6" ht="39">
      <c r="A143" s="29" t="s">
        <v>182</v>
      </c>
      <c r="B143" s="20" t="s">
        <v>16</v>
      </c>
      <c r="C143" s="20" t="s">
        <v>118</v>
      </c>
      <c r="D143" s="49" t="s">
        <v>183</v>
      </c>
      <c r="E143" s="56"/>
      <c r="F143" s="22">
        <f>F144</f>
        <v>1381292</v>
      </c>
    </row>
    <row r="144" spans="1:6" s="36" customFormat="1" ht="51.75">
      <c r="A144" s="29" t="s">
        <v>184</v>
      </c>
      <c r="B144" s="32" t="s">
        <v>16</v>
      </c>
      <c r="C144" s="32" t="s">
        <v>118</v>
      </c>
      <c r="D144" s="57" t="s">
        <v>185</v>
      </c>
      <c r="E144" s="58"/>
      <c r="F144" s="35">
        <f>F146</f>
        <v>1381292</v>
      </c>
    </row>
    <row r="145" spans="1:6" ht="51">
      <c r="A145" s="184" t="s">
        <v>186</v>
      </c>
      <c r="B145" s="20" t="s">
        <v>16</v>
      </c>
      <c r="C145" s="20" t="s">
        <v>118</v>
      </c>
      <c r="D145" s="49" t="s">
        <v>187</v>
      </c>
      <c r="E145" s="56"/>
      <c r="F145" s="22">
        <f>F146</f>
        <v>1381292</v>
      </c>
    </row>
    <row r="146" spans="1:6" ht="26.25">
      <c r="A146" s="27" t="s">
        <v>188</v>
      </c>
      <c r="B146" s="20" t="s">
        <v>16</v>
      </c>
      <c r="C146" s="20" t="s">
        <v>118</v>
      </c>
      <c r="D146" s="49" t="s">
        <v>189</v>
      </c>
      <c r="E146" s="56"/>
      <c r="F146" s="22">
        <f>F147+F148</f>
        <v>1381292</v>
      </c>
    </row>
    <row r="147" spans="1:6" ht="39">
      <c r="A147" s="29" t="s">
        <v>25</v>
      </c>
      <c r="B147" s="20" t="s">
        <v>16</v>
      </c>
      <c r="C147" s="20" t="s">
        <v>118</v>
      </c>
      <c r="D147" s="49" t="s">
        <v>189</v>
      </c>
      <c r="E147" s="56" t="s">
        <v>26</v>
      </c>
      <c r="F147" s="22">
        <v>842580</v>
      </c>
    </row>
    <row r="148" spans="1:6" ht="26.25">
      <c r="A148" s="29" t="s">
        <v>37</v>
      </c>
      <c r="B148" s="20" t="s">
        <v>16</v>
      </c>
      <c r="C148" s="20" t="s">
        <v>118</v>
      </c>
      <c r="D148" s="49" t="s">
        <v>189</v>
      </c>
      <c r="E148" s="56" t="s">
        <v>38</v>
      </c>
      <c r="F148" s="22">
        <v>538712</v>
      </c>
    </row>
    <row r="149" spans="1:6" ht="15">
      <c r="A149" s="29" t="s">
        <v>74</v>
      </c>
      <c r="B149" s="20" t="s">
        <v>16</v>
      </c>
      <c r="C149" s="20" t="s">
        <v>118</v>
      </c>
      <c r="D149" s="20" t="s">
        <v>75</v>
      </c>
      <c r="E149" s="56"/>
      <c r="F149" s="22">
        <f>F150</f>
        <v>332701</v>
      </c>
    </row>
    <row r="150" spans="1:6" ht="15">
      <c r="A150" s="27" t="s">
        <v>76</v>
      </c>
      <c r="B150" s="20" t="s">
        <v>16</v>
      </c>
      <c r="C150" s="20" t="s">
        <v>118</v>
      </c>
      <c r="D150" s="20" t="s">
        <v>77</v>
      </c>
      <c r="E150" s="56"/>
      <c r="F150" s="22">
        <f>F151</f>
        <v>332701</v>
      </c>
    </row>
    <row r="151" spans="1:6" ht="25.5">
      <c r="A151" s="48" t="s">
        <v>190</v>
      </c>
      <c r="B151" s="20" t="s">
        <v>16</v>
      </c>
      <c r="C151" s="20" t="s">
        <v>118</v>
      </c>
      <c r="D151" s="20" t="s">
        <v>191</v>
      </c>
      <c r="E151" s="56"/>
      <c r="F151" s="22">
        <f>F152+F153</f>
        <v>332701</v>
      </c>
    </row>
    <row r="152" spans="1:6" ht="38.25" customHeight="1">
      <c r="A152" s="29" t="s">
        <v>25</v>
      </c>
      <c r="B152" s="20" t="s">
        <v>16</v>
      </c>
      <c r="C152" s="20" t="s">
        <v>118</v>
      </c>
      <c r="D152" s="20" t="s">
        <v>191</v>
      </c>
      <c r="E152" s="56" t="s">
        <v>26</v>
      </c>
      <c r="F152" s="22">
        <v>332701</v>
      </c>
    </row>
    <row r="153" spans="1:6" ht="26.25" hidden="1">
      <c r="A153" s="29" t="s">
        <v>37</v>
      </c>
      <c r="B153" s="20" t="s">
        <v>16</v>
      </c>
      <c r="C153" s="20" t="s">
        <v>118</v>
      </c>
      <c r="D153" s="20" t="s">
        <v>191</v>
      </c>
      <c r="E153" s="56" t="s">
        <v>38</v>
      </c>
      <c r="F153" s="22"/>
    </row>
    <row r="154" spans="1:6" ht="26.25">
      <c r="A154" s="29" t="s">
        <v>192</v>
      </c>
      <c r="B154" s="20" t="s">
        <v>16</v>
      </c>
      <c r="C154" s="20" t="s">
        <v>118</v>
      </c>
      <c r="D154" s="30" t="s">
        <v>193</v>
      </c>
      <c r="E154" s="56"/>
      <c r="F154" s="22">
        <f>F155</f>
        <v>13863394.810000002</v>
      </c>
    </row>
    <row r="155" spans="1:6" ht="15">
      <c r="A155" s="29" t="s">
        <v>194</v>
      </c>
      <c r="B155" s="20" t="s">
        <v>16</v>
      </c>
      <c r="C155" s="20" t="s">
        <v>118</v>
      </c>
      <c r="D155" s="30" t="s">
        <v>195</v>
      </c>
      <c r="E155" s="56"/>
      <c r="F155" s="22">
        <f>F156</f>
        <v>13863394.810000002</v>
      </c>
    </row>
    <row r="156" spans="1:8" ht="15.75">
      <c r="A156" s="26" t="s">
        <v>139</v>
      </c>
      <c r="B156" s="20" t="s">
        <v>16</v>
      </c>
      <c r="C156" s="20" t="s">
        <v>118</v>
      </c>
      <c r="D156" s="30" t="s">
        <v>196</v>
      </c>
      <c r="E156" s="56"/>
      <c r="F156" s="22">
        <f>F157+F159+F158</f>
        <v>13863394.810000002</v>
      </c>
      <c r="H156" s="13"/>
    </row>
    <row r="157" spans="1:6" ht="25.5" customHeight="1">
      <c r="A157" s="29" t="s">
        <v>37</v>
      </c>
      <c r="B157" s="20" t="s">
        <v>16</v>
      </c>
      <c r="C157" s="20" t="s">
        <v>118</v>
      </c>
      <c r="D157" s="30" t="s">
        <v>196</v>
      </c>
      <c r="E157" s="56" t="s">
        <v>38</v>
      </c>
      <c r="F157" s="22">
        <v>129815</v>
      </c>
    </row>
    <row r="158" spans="1:6" ht="15" hidden="1">
      <c r="A158" s="29" t="s">
        <v>197</v>
      </c>
      <c r="B158" s="20" t="s">
        <v>16</v>
      </c>
      <c r="C158" s="20" t="s">
        <v>118</v>
      </c>
      <c r="D158" s="30" t="s">
        <v>196</v>
      </c>
      <c r="E158" s="56" t="s">
        <v>198</v>
      </c>
      <c r="F158" s="22"/>
    </row>
    <row r="159" spans="1:6" ht="15">
      <c r="A159" s="41" t="s">
        <v>79</v>
      </c>
      <c r="B159" s="20" t="s">
        <v>16</v>
      </c>
      <c r="C159" s="20" t="s">
        <v>118</v>
      </c>
      <c r="D159" s="30" t="s">
        <v>196</v>
      </c>
      <c r="E159" s="56" t="s">
        <v>80</v>
      </c>
      <c r="F159" s="22">
        <f>813000+33189145.81-5927157-232708-14208701+100000</f>
        <v>13733579.810000002</v>
      </c>
    </row>
    <row r="160" spans="1:6" ht="15">
      <c r="A160" s="26" t="s">
        <v>81</v>
      </c>
      <c r="B160" s="60" t="s">
        <v>16</v>
      </c>
      <c r="C160" s="20" t="s">
        <v>118</v>
      </c>
      <c r="D160" s="45" t="s">
        <v>82</v>
      </c>
      <c r="E160" s="31"/>
      <c r="F160" s="22">
        <f>F161</f>
        <v>14866627</v>
      </c>
    </row>
    <row r="161" spans="1:6" ht="15">
      <c r="A161" s="26" t="s">
        <v>88</v>
      </c>
      <c r="B161" s="20" t="s">
        <v>16</v>
      </c>
      <c r="C161" s="20" t="s">
        <v>118</v>
      </c>
      <c r="D161" s="20" t="s">
        <v>89</v>
      </c>
      <c r="E161" s="21"/>
      <c r="F161" s="22">
        <f>F162+F168+F170+F166</f>
        <v>14866627</v>
      </c>
    </row>
    <row r="162" spans="1:6" ht="25.5">
      <c r="A162" s="41" t="s">
        <v>199</v>
      </c>
      <c r="B162" s="20" t="s">
        <v>16</v>
      </c>
      <c r="C162" s="20" t="s">
        <v>118</v>
      </c>
      <c r="D162" s="20" t="s">
        <v>200</v>
      </c>
      <c r="E162" s="21"/>
      <c r="F162" s="22">
        <f>F163+F164+F165</f>
        <v>14494200</v>
      </c>
    </row>
    <row r="163" spans="1:6" ht="39">
      <c r="A163" s="29" t="s">
        <v>25</v>
      </c>
      <c r="B163" s="20" t="s">
        <v>16</v>
      </c>
      <c r="C163" s="20" t="s">
        <v>118</v>
      </c>
      <c r="D163" s="20" t="s">
        <v>200</v>
      </c>
      <c r="E163" s="31" t="s">
        <v>26</v>
      </c>
      <c r="F163" s="22">
        <v>6428500</v>
      </c>
    </row>
    <row r="164" spans="1:6" ht="26.25">
      <c r="A164" s="29" t="s">
        <v>37</v>
      </c>
      <c r="B164" s="20" t="s">
        <v>16</v>
      </c>
      <c r="C164" s="20" t="s">
        <v>118</v>
      </c>
      <c r="D164" s="20" t="s">
        <v>200</v>
      </c>
      <c r="E164" s="31" t="s">
        <v>38</v>
      </c>
      <c r="F164" s="22">
        <f>3889700+50000+3000000+1100000</f>
        <v>8039700</v>
      </c>
    </row>
    <row r="165" spans="1:6" ht="15">
      <c r="A165" s="41" t="s">
        <v>79</v>
      </c>
      <c r="B165" s="20" t="s">
        <v>16</v>
      </c>
      <c r="C165" s="20" t="s">
        <v>118</v>
      </c>
      <c r="D165" s="20" t="s">
        <v>200</v>
      </c>
      <c r="E165" s="31" t="s">
        <v>80</v>
      </c>
      <c r="F165" s="22">
        <v>26000</v>
      </c>
    </row>
    <row r="166" spans="1:6" ht="15">
      <c r="A166" s="26" t="s">
        <v>139</v>
      </c>
      <c r="B166" s="20" t="s">
        <v>16</v>
      </c>
      <c r="C166" s="20" t="s">
        <v>118</v>
      </c>
      <c r="D166" s="20" t="s">
        <v>721</v>
      </c>
      <c r="E166" s="31"/>
      <c r="F166" s="22">
        <f>F167</f>
        <v>119527</v>
      </c>
    </row>
    <row r="167" spans="1:6" ht="26.25">
      <c r="A167" s="29" t="s">
        <v>37</v>
      </c>
      <c r="B167" s="20" t="s">
        <v>16</v>
      </c>
      <c r="C167" s="20" t="s">
        <v>118</v>
      </c>
      <c r="D167" s="20" t="s">
        <v>721</v>
      </c>
      <c r="E167" s="31" t="s">
        <v>38</v>
      </c>
      <c r="F167" s="22">
        <v>119527</v>
      </c>
    </row>
    <row r="168" spans="1:6" ht="15">
      <c r="A168" s="52" t="s">
        <v>201</v>
      </c>
      <c r="B168" s="20" t="s">
        <v>16</v>
      </c>
      <c r="C168" s="20" t="s">
        <v>118</v>
      </c>
      <c r="D168" s="20" t="s">
        <v>202</v>
      </c>
      <c r="E168" s="31"/>
      <c r="F168" s="22">
        <f>F169</f>
        <v>100000</v>
      </c>
    </row>
    <row r="169" spans="1:6" ht="26.25">
      <c r="A169" s="29" t="s">
        <v>37</v>
      </c>
      <c r="B169" s="20" t="s">
        <v>16</v>
      </c>
      <c r="C169" s="20" t="s">
        <v>118</v>
      </c>
      <c r="D169" s="20" t="s">
        <v>202</v>
      </c>
      <c r="E169" s="31" t="s">
        <v>38</v>
      </c>
      <c r="F169" s="22">
        <f>50000+50000</f>
        <v>100000</v>
      </c>
    </row>
    <row r="170" spans="1:6" ht="26.25">
      <c r="A170" s="29" t="s">
        <v>203</v>
      </c>
      <c r="B170" s="20" t="s">
        <v>16</v>
      </c>
      <c r="C170" s="20" t="s">
        <v>118</v>
      </c>
      <c r="D170" s="20" t="s">
        <v>204</v>
      </c>
      <c r="E170" s="31"/>
      <c r="F170" s="22">
        <f>F171</f>
        <v>152900</v>
      </c>
    </row>
    <row r="171" spans="1:6" ht="17.25" customHeight="1">
      <c r="A171" s="29" t="s">
        <v>197</v>
      </c>
      <c r="B171" s="20" t="s">
        <v>16</v>
      </c>
      <c r="C171" s="20" t="s">
        <v>118</v>
      </c>
      <c r="D171" s="20" t="s">
        <v>204</v>
      </c>
      <c r="E171" s="31" t="s">
        <v>198</v>
      </c>
      <c r="F171" s="22">
        <v>152900</v>
      </c>
    </row>
    <row r="172" spans="1:6" ht="15" hidden="1">
      <c r="A172" s="26" t="s">
        <v>205</v>
      </c>
      <c r="B172" s="60" t="s">
        <v>16</v>
      </c>
      <c r="C172" s="20" t="s">
        <v>118</v>
      </c>
      <c r="D172" s="45" t="s">
        <v>206</v>
      </c>
      <c r="E172" s="31"/>
      <c r="F172" s="22">
        <f>F173</f>
        <v>0</v>
      </c>
    </row>
    <row r="173" spans="1:6" ht="15" hidden="1">
      <c r="A173" s="29" t="s">
        <v>109</v>
      </c>
      <c r="B173" s="60" t="s">
        <v>16</v>
      </c>
      <c r="C173" s="20" t="s">
        <v>118</v>
      </c>
      <c r="D173" s="45" t="s">
        <v>207</v>
      </c>
      <c r="E173" s="31"/>
      <c r="F173" s="22">
        <f>F174</f>
        <v>0</v>
      </c>
    </row>
    <row r="174" spans="1:6" ht="15" hidden="1">
      <c r="A174" s="29" t="s">
        <v>208</v>
      </c>
      <c r="B174" s="60" t="s">
        <v>16</v>
      </c>
      <c r="C174" s="20" t="s">
        <v>118</v>
      </c>
      <c r="D174" s="45" t="s">
        <v>209</v>
      </c>
      <c r="E174" s="31"/>
      <c r="F174" s="22">
        <f>F175</f>
        <v>0</v>
      </c>
    </row>
    <row r="175" spans="1:6" ht="15" hidden="1">
      <c r="A175" s="62" t="s">
        <v>210</v>
      </c>
      <c r="B175" s="60" t="s">
        <v>16</v>
      </c>
      <c r="C175" s="20" t="s">
        <v>118</v>
      </c>
      <c r="D175" s="45" t="s">
        <v>209</v>
      </c>
      <c r="E175" s="31" t="s">
        <v>211</v>
      </c>
      <c r="F175" s="22"/>
    </row>
    <row r="176" spans="1:6" ht="15">
      <c r="A176" s="26" t="s">
        <v>212</v>
      </c>
      <c r="B176" s="20" t="s">
        <v>28</v>
      </c>
      <c r="C176" s="20" t="s">
        <v>213</v>
      </c>
      <c r="D176" s="45"/>
      <c r="E176" s="31"/>
      <c r="F176" s="22">
        <f>F177</f>
        <v>51000</v>
      </c>
    </row>
    <row r="177" spans="1:6" ht="25.5">
      <c r="A177" s="41" t="s">
        <v>214</v>
      </c>
      <c r="B177" s="20" t="s">
        <v>28</v>
      </c>
      <c r="C177" s="20" t="s">
        <v>215</v>
      </c>
      <c r="D177" s="45"/>
      <c r="E177" s="31"/>
      <c r="F177" s="22">
        <f>F178</f>
        <v>51000</v>
      </c>
    </row>
    <row r="178" spans="1:6" ht="63.75" customHeight="1">
      <c r="A178" s="40" t="s">
        <v>216</v>
      </c>
      <c r="B178" s="20" t="s">
        <v>28</v>
      </c>
      <c r="C178" s="20" t="s">
        <v>215</v>
      </c>
      <c r="D178" s="57" t="s">
        <v>217</v>
      </c>
      <c r="E178" s="31"/>
      <c r="F178" s="22">
        <f>F179</f>
        <v>51000</v>
      </c>
    </row>
    <row r="179" spans="1:6" s="36" customFormat="1" ht="89.25">
      <c r="A179" s="50" t="s">
        <v>218</v>
      </c>
      <c r="B179" s="32" t="s">
        <v>28</v>
      </c>
      <c r="C179" s="32" t="s">
        <v>215</v>
      </c>
      <c r="D179" s="57" t="s">
        <v>219</v>
      </c>
      <c r="E179" s="34"/>
      <c r="F179" s="35">
        <f>F180+F183+F186+F189</f>
        <v>51000</v>
      </c>
    </row>
    <row r="180" spans="1:6" ht="25.5" hidden="1">
      <c r="A180" s="50" t="s">
        <v>220</v>
      </c>
      <c r="B180" s="20" t="s">
        <v>28</v>
      </c>
      <c r="C180" s="20" t="s">
        <v>215</v>
      </c>
      <c r="D180" s="49" t="s">
        <v>221</v>
      </c>
      <c r="E180" s="31"/>
      <c r="F180" s="22">
        <f>F181</f>
        <v>0</v>
      </c>
    </row>
    <row r="181" spans="1:6" ht="39" hidden="1">
      <c r="A181" s="29" t="s">
        <v>222</v>
      </c>
      <c r="B181" s="20" t="s">
        <v>28</v>
      </c>
      <c r="C181" s="20" t="s">
        <v>215</v>
      </c>
      <c r="D181" s="49" t="s">
        <v>223</v>
      </c>
      <c r="E181" s="31"/>
      <c r="F181" s="22">
        <f>F182</f>
        <v>0</v>
      </c>
    </row>
    <row r="182" spans="1:6" ht="26.25" hidden="1">
      <c r="A182" s="29" t="s">
        <v>37</v>
      </c>
      <c r="B182" s="20" t="s">
        <v>28</v>
      </c>
      <c r="C182" s="20" t="s">
        <v>215</v>
      </c>
      <c r="D182" s="49" t="s">
        <v>223</v>
      </c>
      <c r="E182" s="31" t="s">
        <v>38</v>
      </c>
      <c r="F182" s="22"/>
    </row>
    <row r="183" spans="1:6" ht="63.75">
      <c r="A183" s="50" t="s">
        <v>224</v>
      </c>
      <c r="B183" s="20" t="s">
        <v>28</v>
      </c>
      <c r="C183" s="20" t="s">
        <v>215</v>
      </c>
      <c r="D183" s="49" t="s">
        <v>225</v>
      </c>
      <c r="E183" s="31"/>
      <c r="F183" s="22">
        <f>F184</f>
        <v>51000</v>
      </c>
    </row>
    <row r="184" spans="1:6" ht="39">
      <c r="A184" s="29" t="s">
        <v>222</v>
      </c>
      <c r="B184" s="20" t="s">
        <v>28</v>
      </c>
      <c r="C184" s="20" t="s">
        <v>215</v>
      </c>
      <c r="D184" s="49" t="s">
        <v>226</v>
      </c>
      <c r="E184" s="31"/>
      <c r="F184" s="22">
        <f>F185</f>
        <v>51000</v>
      </c>
    </row>
    <row r="185" spans="1:6" ht="26.25">
      <c r="A185" s="29" t="s">
        <v>37</v>
      </c>
      <c r="B185" s="20" t="s">
        <v>28</v>
      </c>
      <c r="C185" s="20" t="s">
        <v>215</v>
      </c>
      <c r="D185" s="49" t="s">
        <v>226</v>
      </c>
      <c r="E185" s="31" t="s">
        <v>38</v>
      </c>
      <c r="F185" s="22">
        <v>51000</v>
      </c>
    </row>
    <row r="186" spans="1:6" ht="38.25" hidden="1">
      <c r="A186" s="50" t="s">
        <v>227</v>
      </c>
      <c r="B186" s="20" t="s">
        <v>28</v>
      </c>
      <c r="C186" s="20" t="s">
        <v>215</v>
      </c>
      <c r="D186" s="49" t="s">
        <v>228</v>
      </c>
      <c r="E186" s="31"/>
      <c r="F186" s="22">
        <f>F187</f>
        <v>0</v>
      </c>
    </row>
    <row r="187" spans="1:6" ht="39" hidden="1">
      <c r="A187" s="29" t="s">
        <v>222</v>
      </c>
      <c r="B187" s="20" t="s">
        <v>28</v>
      </c>
      <c r="C187" s="20" t="s">
        <v>215</v>
      </c>
      <c r="D187" s="49" t="s">
        <v>229</v>
      </c>
      <c r="E187" s="31"/>
      <c r="F187" s="22">
        <f>F188</f>
        <v>0</v>
      </c>
    </row>
    <row r="188" spans="1:6" ht="26.25" hidden="1">
      <c r="A188" s="29" t="s">
        <v>37</v>
      </c>
      <c r="B188" s="20" t="s">
        <v>28</v>
      </c>
      <c r="C188" s="20" t="s">
        <v>215</v>
      </c>
      <c r="D188" s="49" t="s">
        <v>229</v>
      </c>
      <c r="E188" s="31" t="s">
        <v>38</v>
      </c>
      <c r="F188" s="22"/>
    </row>
    <row r="189" spans="1:6" ht="25.5" hidden="1">
      <c r="A189" s="50" t="s">
        <v>230</v>
      </c>
      <c r="B189" s="20" t="s">
        <v>28</v>
      </c>
      <c r="C189" s="20" t="s">
        <v>215</v>
      </c>
      <c r="D189" s="49" t="s">
        <v>231</v>
      </c>
      <c r="E189" s="31"/>
      <c r="F189" s="22">
        <f>F190</f>
        <v>0</v>
      </c>
    </row>
    <row r="190" spans="1:6" ht="39" hidden="1">
      <c r="A190" s="29" t="s">
        <v>222</v>
      </c>
      <c r="B190" s="20" t="s">
        <v>28</v>
      </c>
      <c r="C190" s="20" t="s">
        <v>215</v>
      </c>
      <c r="D190" s="49" t="s">
        <v>232</v>
      </c>
      <c r="E190" s="31"/>
      <c r="F190" s="22">
        <f>F191</f>
        <v>0</v>
      </c>
    </row>
    <row r="191" spans="1:6" ht="26.25" hidden="1">
      <c r="A191" s="29" t="s">
        <v>37</v>
      </c>
      <c r="B191" s="20" t="s">
        <v>28</v>
      </c>
      <c r="C191" s="20" t="s">
        <v>215</v>
      </c>
      <c r="D191" s="49" t="s">
        <v>232</v>
      </c>
      <c r="E191" s="31" t="s">
        <v>38</v>
      </c>
      <c r="F191" s="22"/>
    </row>
    <row r="192" spans="1:6" ht="15">
      <c r="A192" s="26" t="s">
        <v>233</v>
      </c>
      <c r="B192" s="20" t="s">
        <v>41</v>
      </c>
      <c r="C192" s="20"/>
      <c r="D192" s="20"/>
      <c r="E192" s="21"/>
      <c r="F192" s="22">
        <f>F193+F200+F230</f>
        <v>23912181.5</v>
      </c>
    </row>
    <row r="193" spans="1:6" ht="15">
      <c r="A193" s="26" t="s">
        <v>234</v>
      </c>
      <c r="B193" s="20" t="s">
        <v>41</v>
      </c>
      <c r="C193" s="20" t="s">
        <v>235</v>
      </c>
      <c r="D193" s="20"/>
      <c r="E193" s="21"/>
      <c r="F193" s="22">
        <f>F194</f>
        <v>1599256</v>
      </c>
    </row>
    <row r="194" spans="1:6" ht="51">
      <c r="A194" s="63" t="s">
        <v>153</v>
      </c>
      <c r="B194" s="20" t="s">
        <v>41</v>
      </c>
      <c r="C194" s="20" t="s">
        <v>235</v>
      </c>
      <c r="D194" s="49" t="s">
        <v>154</v>
      </c>
      <c r="E194" s="21"/>
      <c r="F194" s="22">
        <f>F195</f>
        <v>1599256</v>
      </c>
    </row>
    <row r="195" spans="1:6" s="36" customFormat="1" ht="63.75">
      <c r="A195" s="64" t="s">
        <v>236</v>
      </c>
      <c r="B195" s="32" t="s">
        <v>41</v>
      </c>
      <c r="C195" s="32" t="s">
        <v>235</v>
      </c>
      <c r="D195" s="57" t="s">
        <v>237</v>
      </c>
      <c r="E195" s="39"/>
      <c r="F195" s="35">
        <f>F196</f>
        <v>1599256</v>
      </c>
    </row>
    <row r="196" spans="1:6" ht="25.5">
      <c r="A196" s="41" t="s">
        <v>238</v>
      </c>
      <c r="B196" s="20" t="s">
        <v>41</v>
      </c>
      <c r="C196" s="20" t="s">
        <v>235</v>
      </c>
      <c r="D196" s="49" t="s">
        <v>239</v>
      </c>
      <c r="E196" s="21"/>
      <c r="F196" s="22">
        <f>F197</f>
        <v>1599256</v>
      </c>
    </row>
    <row r="197" spans="1:6" ht="15">
      <c r="A197" s="26" t="s">
        <v>240</v>
      </c>
      <c r="B197" s="20" t="s">
        <v>41</v>
      </c>
      <c r="C197" s="20" t="s">
        <v>235</v>
      </c>
      <c r="D197" s="49" t="s">
        <v>241</v>
      </c>
      <c r="E197" s="21"/>
      <c r="F197" s="22">
        <f>F199+F198</f>
        <v>1599256</v>
      </c>
    </row>
    <row r="198" spans="1:6" ht="26.25">
      <c r="A198" s="29" t="s">
        <v>37</v>
      </c>
      <c r="B198" s="20" t="s">
        <v>41</v>
      </c>
      <c r="C198" s="20" t="s">
        <v>235</v>
      </c>
      <c r="D198" s="49" t="s">
        <v>241</v>
      </c>
      <c r="E198" s="21" t="s">
        <v>38</v>
      </c>
      <c r="F198" s="22">
        <v>10000</v>
      </c>
    </row>
    <row r="199" spans="1:6" ht="15">
      <c r="A199" s="29" t="s">
        <v>79</v>
      </c>
      <c r="B199" s="20" t="s">
        <v>41</v>
      </c>
      <c r="C199" s="20" t="s">
        <v>235</v>
      </c>
      <c r="D199" s="49" t="s">
        <v>241</v>
      </c>
      <c r="E199" s="21" t="s">
        <v>80</v>
      </c>
      <c r="F199" s="22">
        <f>901000+688256</f>
        <v>1589256</v>
      </c>
    </row>
    <row r="200" spans="1:6" ht="15">
      <c r="A200" s="26" t="s">
        <v>242</v>
      </c>
      <c r="B200" s="20" t="s">
        <v>41</v>
      </c>
      <c r="C200" s="20" t="s">
        <v>215</v>
      </c>
      <c r="D200" s="20"/>
      <c r="E200" s="21"/>
      <c r="F200" s="22">
        <f>F201+F225</f>
        <v>18209743.5</v>
      </c>
    </row>
    <row r="201" spans="1:6" ht="51">
      <c r="A201" s="65" t="s">
        <v>153</v>
      </c>
      <c r="B201" s="20" t="s">
        <v>41</v>
      </c>
      <c r="C201" s="20" t="s">
        <v>215</v>
      </c>
      <c r="D201" s="49" t="s">
        <v>154</v>
      </c>
      <c r="E201" s="21"/>
      <c r="F201" s="22">
        <f>F202+F221</f>
        <v>18209743.5</v>
      </c>
    </row>
    <row r="202" spans="1:6" s="36" customFormat="1" ht="63.75">
      <c r="A202" s="66" t="s">
        <v>243</v>
      </c>
      <c r="B202" s="32" t="s">
        <v>41</v>
      </c>
      <c r="C202" s="32" t="s">
        <v>215</v>
      </c>
      <c r="D202" s="57" t="s">
        <v>244</v>
      </c>
      <c r="E202" s="39"/>
      <c r="F202" s="35">
        <f>F203+F210</f>
        <v>17966743.5</v>
      </c>
    </row>
    <row r="203" spans="1:6" ht="25.5">
      <c r="A203" s="41" t="s">
        <v>245</v>
      </c>
      <c r="B203" s="20" t="s">
        <v>41</v>
      </c>
      <c r="C203" s="20" t="s">
        <v>215</v>
      </c>
      <c r="D203" s="49" t="s">
        <v>246</v>
      </c>
      <c r="E203" s="21"/>
      <c r="F203" s="22">
        <f>F204+F206+F208</f>
        <v>13272743.5</v>
      </c>
    </row>
    <row r="204" spans="1:6" ht="15">
      <c r="A204" s="29" t="s">
        <v>251</v>
      </c>
      <c r="B204" s="20" t="s">
        <v>41</v>
      </c>
      <c r="C204" s="20" t="s">
        <v>215</v>
      </c>
      <c r="D204" s="49" t="s">
        <v>699</v>
      </c>
      <c r="E204" s="21"/>
      <c r="F204" s="22">
        <f>F205</f>
        <v>5533573</v>
      </c>
    </row>
    <row r="205" spans="1:7" ht="15">
      <c r="A205" s="29" t="s">
        <v>87</v>
      </c>
      <c r="B205" s="20" t="s">
        <v>41</v>
      </c>
      <c r="C205" s="20" t="s">
        <v>215</v>
      </c>
      <c r="D205" s="49" t="s">
        <v>699</v>
      </c>
      <c r="E205" s="21" t="s">
        <v>38</v>
      </c>
      <c r="F205" s="22">
        <v>5533573</v>
      </c>
      <c r="G205" s="1">
        <v>243</v>
      </c>
    </row>
    <row r="206" spans="1:6" ht="15">
      <c r="A206" s="29" t="s">
        <v>255</v>
      </c>
      <c r="B206" s="20" t="s">
        <v>41</v>
      </c>
      <c r="C206" s="20" t="s">
        <v>215</v>
      </c>
      <c r="D206" s="49" t="s">
        <v>700</v>
      </c>
      <c r="E206" s="21"/>
      <c r="F206" s="22">
        <f>F207</f>
        <v>5375550</v>
      </c>
    </row>
    <row r="207" spans="1:7" ht="17.25" customHeight="1">
      <c r="A207" s="29" t="s">
        <v>87</v>
      </c>
      <c r="B207" s="20" t="s">
        <v>41</v>
      </c>
      <c r="C207" s="20" t="s">
        <v>215</v>
      </c>
      <c r="D207" s="49" t="s">
        <v>700</v>
      </c>
      <c r="E207" s="21" t="s">
        <v>38</v>
      </c>
      <c r="F207" s="22">
        <v>5375550</v>
      </c>
      <c r="G207" s="1">
        <v>243</v>
      </c>
    </row>
    <row r="208" spans="1:6" ht="26.25">
      <c r="A208" s="29" t="s">
        <v>247</v>
      </c>
      <c r="B208" s="20" t="s">
        <v>41</v>
      </c>
      <c r="C208" s="20" t="s">
        <v>215</v>
      </c>
      <c r="D208" s="49" t="s">
        <v>248</v>
      </c>
      <c r="E208" s="21"/>
      <c r="F208" s="22">
        <f>F209</f>
        <v>2363620.5</v>
      </c>
    </row>
    <row r="209" spans="1:6" ht="15">
      <c r="A209" s="29" t="s">
        <v>87</v>
      </c>
      <c r="B209" s="20" t="s">
        <v>41</v>
      </c>
      <c r="C209" s="20" t="s">
        <v>215</v>
      </c>
      <c r="D209" s="49" t="s">
        <v>248</v>
      </c>
      <c r="E209" s="21" t="s">
        <v>38</v>
      </c>
      <c r="F209" s="22">
        <f>1000000+1363620.5</f>
        <v>2363620.5</v>
      </c>
    </row>
    <row r="210" spans="1:9" ht="25.5">
      <c r="A210" s="41" t="s">
        <v>249</v>
      </c>
      <c r="B210" s="20" t="s">
        <v>41</v>
      </c>
      <c r="C210" s="20" t="s">
        <v>215</v>
      </c>
      <c r="D210" s="49" t="s">
        <v>250</v>
      </c>
      <c r="E210" s="21"/>
      <c r="F210" s="22">
        <f>F211+F213+F215+F217+F219</f>
        <v>4694000</v>
      </c>
      <c r="I210" s="28"/>
    </row>
    <row r="211" spans="1:9" ht="15">
      <c r="A211" s="29" t="s">
        <v>251</v>
      </c>
      <c r="B211" s="20" t="s">
        <v>41</v>
      </c>
      <c r="C211" s="20" t="s">
        <v>215</v>
      </c>
      <c r="D211" s="49" t="s">
        <v>252</v>
      </c>
      <c r="E211" s="21"/>
      <c r="F211" s="22">
        <f>F212</f>
        <v>1800000</v>
      </c>
      <c r="I211" s="28"/>
    </row>
    <row r="212" spans="1:9" ht="26.25">
      <c r="A212" s="26" t="s">
        <v>253</v>
      </c>
      <c r="B212" s="20" t="s">
        <v>41</v>
      </c>
      <c r="C212" s="20" t="s">
        <v>215</v>
      </c>
      <c r="D212" s="49" t="s">
        <v>252</v>
      </c>
      <c r="E212" s="21" t="s">
        <v>254</v>
      </c>
      <c r="F212" s="22">
        <v>1800000</v>
      </c>
      <c r="I212" s="28"/>
    </row>
    <row r="213" spans="1:9" ht="15">
      <c r="A213" s="29" t="s">
        <v>255</v>
      </c>
      <c r="B213" s="20" t="s">
        <v>41</v>
      </c>
      <c r="C213" s="20" t="s">
        <v>215</v>
      </c>
      <c r="D213" s="49" t="s">
        <v>256</v>
      </c>
      <c r="E213" s="21"/>
      <c r="F213" s="22">
        <f>F214</f>
        <v>1644000</v>
      </c>
      <c r="I213" s="28"/>
    </row>
    <row r="214" spans="1:9" ht="26.25">
      <c r="A214" s="26" t="s">
        <v>253</v>
      </c>
      <c r="B214" s="20" t="s">
        <v>41</v>
      </c>
      <c r="C214" s="20" t="s">
        <v>215</v>
      </c>
      <c r="D214" s="49" t="s">
        <v>256</v>
      </c>
      <c r="E214" s="21" t="s">
        <v>254</v>
      </c>
      <c r="F214" s="22">
        <f>1494000+150000</f>
        <v>1644000</v>
      </c>
      <c r="I214" s="28"/>
    </row>
    <row r="215" spans="1:9" ht="25.5" hidden="1">
      <c r="A215" s="41" t="s">
        <v>257</v>
      </c>
      <c r="B215" s="20" t="s">
        <v>41</v>
      </c>
      <c r="C215" s="20" t="s">
        <v>215</v>
      </c>
      <c r="D215" s="49" t="s">
        <v>258</v>
      </c>
      <c r="E215" s="21"/>
      <c r="F215" s="22">
        <f>F216</f>
        <v>0</v>
      </c>
      <c r="I215" s="28"/>
    </row>
    <row r="216" spans="1:9" ht="30" hidden="1">
      <c r="A216" s="68" t="s">
        <v>253</v>
      </c>
      <c r="B216" s="20" t="s">
        <v>41</v>
      </c>
      <c r="C216" s="20" t="s">
        <v>215</v>
      </c>
      <c r="D216" s="49" t="s">
        <v>258</v>
      </c>
      <c r="E216" s="21" t="s">
        <v>254</v>
      </c>
      <c r="F216" s="22"/>
      <c r="I216" s="28"/>
    </row>
    <row r="217" spans="1:9" ht="45">
      <c r="A217" s="69" t="s">
        <v>259</v>
      </c>
      <c r="B217" s="20" t="s">
        <v>41</v>
      </c>
      <c r="C217" s="20" t="s">
        <v>215</v>
      </c>
      <c r="D217" s="49" t="s">
        <v>260</v>
      </c>
      <c r="E217" s="21"/>
      <c r="F217" s="22">
        <f>F218</f>
        <v>0</v>
      </c>
      <c r="I217" s="28"/>
    </row>
    <row r="218" spans="1:9" ht="30">
      <c r="A218" s="68" t="s">
        <v>253</v>
      </c>
      <c r="B218" s="20" t="s">
        <v>41</v>
      </c>
      <c r="C218" s="20" t="s">
        <v>215</v>
      </c>
      <c r="D218" s="49" t="s">
        <v>260</v>
      </c>
      <c r="E218" s="21" t="s">
        <v>254</v>
      </c>
      <c r="F218" s="22"/>
      <c r="I218" s="28"/>
    </row>
    <row r="219" spans="1:9" ht="26.25">
      <c r="A219" s="29" t="s">
        <v>261</v>
      </c>
      <c r="B219" s="20" t="s">
        <v>41</v>
      </c>
      <c r="C219" s="20" t="s">
        <v>215</v>
      </c>
      <c r="D219" s="49" t="s">
        <v>262</v>
      </c>
      <c r="E219" s="21"/>
      <c r="F219" s="22">
        <f>F220</f>
        <v>1250000</v>
      </c>
      <c r="I219" s="28"/>
    </row>
    <row r="220" spans="1:9" ht="30">
      <c r="A220" s="68" t="s">
        <v>253</v>
      </c>
      <c r="B220" s="20" t="s">
        <v>41</v>
      </c>
      <c r="C220" s="20" t="s">
        <v>215</v>
      </c>
      <c r="D220" s="49" t="s">
        <v>262</v>
      </c>
      <c r="E220" s="21" t="s">
        <v>254</v>
      </c>
      <c r="F220" s="22">
        <f>650000+600000</f>
        <v>1250000</v>
      </c>
      <c r="I220" s="28"/>
    </row>
    <row r="221" spans="1:9" ht="63.75">
      <c r="A221" s="70" t="s">
        <v>155</v>
      </c>
      <c r="B221" s="20" t="s">
        <v>41</v>
      </c>
      <c r="C221" s="20" t="s">
        <v>215</v>
      </c>
      <c r="D221" s="57" t="s">
        <v>156</v>
      </c>
      <c r="E221" s="21"/>
      <c r="F221" s="22">
        <f>F222</f>
        <v>243000</v>
      </c>
      <c r="I221" s="28"/>
    </row>
    <row r="222" spans="1:9" ht="25.5">
      <c r="A222" s="54" t="s">
        <v>263</v>
      </c>
      <c r="B222" s="20" t="s">
        <v>41</v>
      </c>
      <c r="C222" s="20" t="s">
        <v>215</v>
      </c>
      <c r="D222" s="49" t="s">
        <v>264</v>
      </c>
      <c r="E222" s="21"/>
      <c r="F222" s="22">
        <f>F223</f>
        <v>243000</v>
      </c>
      <c r="I222" s="28"/>
    </row>
    <row r="223" spans="1:9" ht="15">
      <c r="A223" s="41" t="s">
        <v>265</v>
      </c>
      <c r="B223" s="20" t="s">
        <v>41</v>
      </c>
      <c r="C223" s="20" t="s">
        <v>215</v>
      </c>
      <c r="D223" s="49" t="s">
        <v>266</v>
      </c>
      <c r="E223" s="21"/>
      <c r="F223" s="22">
        <f>F224</f>
        <v>243000</v>
      </c>
      <c r="I223" s="28"/>
    </row>
    <row r="224" spans="1:9" ht="15">
      <c r="A224" s="29" t="s">
        <v>87</v>
      </c>
      <c r="B224" s="20" t="s">
        <v>41</v>
      </c>
      <c r="C224" s="20" t="s">
        <v>215</v>
      </c>
      <c r="D224" s="49" t="s">
        <v>266</v>
      </c>
      <c r="E224" s="21" t="s">
        <v>38</v>
      </c>
      <c r="F224" s="22">
        <f>600000-357000</f>
        <v>243000</v>
      </c>
      <c r="I224" s="28"/>
    </row>
    <row r="225" spans="1:9" ht="38.25" hidden="1">
      <c r="A225" s="52" t="s">
        <v>267</v>
      </c>
      <c r="B225" s="20" t="s">
        <v>41</v>
      </c>
      <c r="C225" s="20" t="s">
        <v>215</v>
      </c>
      <c r="D225" s="49" t="s">
        <v>268</v>
      </c>
      <c r="E225" s="21"/>
      <c r="F225" s="22">
        <f>F226</f>
        <v>0</v>
      </c>
      <c r="I225" s="28"/>
    </row>
    <row r="226" spans="1:9" ht="75" hidden="1">
      <c r="A226" s="71" t="s">
        <v>269</v>
      </c>
      <c r="B226" s="20" t="s">
        <v>41</v>
      </c>
      <c r="C226" s="20" t="s">
        <v>215</v>
      </c>
      <c r="D226" s="57" t="s">
        <v>270</v>
      </c>
      <c r="E226" s="21"/>
      <c r="F226" s="22">
        <f>F227</f>
        <v>0</v>
      </c>
      <c r="I226" s="28"/>
    </row>
    <row r="227" spans="1:9" ht="25.5" hidden="1">
      <c r="A227" s="41" t="s">
        <v>249</v>
      </c>
      <c r="B227" s="20" t="s">
        <v>41</v>
      </c>
      <c r="C227" s="20" t="s">
        <v>215</v>
      </c>
      <c r="D227" s="57" t="s">
        <v>271</v>
      </c>
      <c r="E227" s="21"/>
      <c r="F227" s="22">
        <f>F228</f>
        <v>0</v>
      </c>
      <c r="I227" s="28"/>
    </row>
    <row r="228" spans="1:9" ht="25.5" hidden="1">
      <c r="A228" s="72" t="s">
        <v>272</v>
      </c>
      <c r="B228" s="20" t="s">
        <v>41</v>
      </c>
      <c r="C228" s="20" t="s">
        <v>215</v>
      </c>
      <c r="D228" s="49" t="s">
        <v>273</v>
      </c>
      <c r="E228" s="21"/>
      <c r="F228" s="22">
        <f>F229</f>
        <v>0</v>
      </c>
      <c r="I228" s="28"/>
    </row>
    <row r="229" spans="1:9" ht="26.25" hidden="1">
      <c r="A229" s="26" t="s">
        <v>253</v>
      </c>
      <c r="B229" s="20" t="s">
        <v>41</v>
      </c>
      <c r="C229" s="20" t="s">
        <v>215</v>
      </c>
      <c r="D229" s="49" t="s">
        <v>273</v>
      </c>
      <c r="E229" s="21" t="s">
        <v>254</v>
      </c>
      <c r="F229" s="22"/>
      <c r="I229" s="28"/>
    </row>
    <row r="230" spans="1:9" ht="15">
      <c r="A230" s="26" t="s">
        <v>274</v>
      </c>
      <c r="B230" s="20" t="s">
        <v>41</v>
      </c>
      <c r="C230" s="20" t="s">
        <v>275</v>
      </c>
      <c r="D230" s="20"/>
      <c r="E230" s="21"/>
      <c r="F230" s="22">
        <f>F231+F243+F261+F238+F256</f>
        <v>4103182</v>
      </c>
      <c r="I230" s="28"/>
    </row>
    <row r="231" spans="1:9" ht="38.25">
      <c r="A231" s="51" t="s">
        <v>276</v>
      </c>
      <c r="B231" s="20" t="s">
        <v>41</v>
      </c>
      <c r="C231" s="20" t="s">
        <v>275</v>
      </c>
      <c r="D231" s="20" t="s">
        <v>277</v>
      </c>
      <c r="E231" s="21"/>
      <c r="F231" s="22">
        <f>F232</f>
        <v>700000</v>
      </c>
      <c r="I231" s="28"/>
    </row>
    <row r="232" spans="1:9" s="36" customFormat="1" ht="63.75">
      <c r="A232" s="73" t="s">
        <v>278</v>
      </c>
      <c r="B232" s="32" t="s">
        <v>41</v>
      </c>
      <c r="C232" s="32" t="s">
        <v>275</v>
      </c>
      <c r="D232" s="32" t="s">
        <v>279</v>
      </c>
      <c r="E232" s="39"/>
      <c r="F232" s="35">
        <f>F233</f>
        <v>700000</v>
      </c>
      <c r="I232" s="74"/>
    </row>
    <row r="233" spans="1:6" ht="36.75" customHeight="1">
      <c r="A233" s="41" t="s">
        <v>698</v>
      </c>
      <c r="B233" s="20" t="s">
        <v>41</v>
      </c>
      <c r="C233" s="20" t="s">
        <v>275</v>
      </c>
      <c r="D233" s="20" t="s">
        <v>280</v>
      </c>
      <c r="E233" s="21"/>
      <c r="F233" s="22">
        <f>F234+F236</f>
        <v>700000</v>
      </c>
    </row>
    <row r="234" spans="1:6" ht="15" hidden="1">
      <c r="A234" s="27" t="s">
        <v>281</v>
      </c>
      <c r="B234" s="20" t="s">
        <v>41</v>
      </c>
      <c r="C234" s="20" t="s">
        <v>275</v>
      </c>
      <c r="D234" s="20" t="s">
        <v>282</v>
      </c>
      <c r="E234" s="21"/>
      <c r="F234" s="22">
        <f>F235</f>
        <v>0</v>
      </c>
    </row>
    <row r="235" spans="1:6" ht="26.25" hidden="1">
      <c r="A235" s="29" t="s">
        <v>37</v>
      </c>
      <c r="B235" s="20" t="s">
        <v>41</v>
      </c>
      <c r="C235" s="20" t="s">
        <v>275</v>
      </c>
      <c r="D235" s="20" t="s">
        <v>282</v>
      </c>
      <c r="E235" s="21" t="s">
        <v>38</v>
      </c>
      <c r="F235" s="22"/>
    </row>
    <row r="236" spans="1:6" ht="15">
      <c r="A236" s="27" t="s">
        <v>283</v>
      </c>
      <c r="B236" s="20" t="s">
        <v>41</v>
      </c>
      <c r="C236" s="20" t="s">
        <v>275</v>
      </c>
      <c r="D236" s="20" t="s">
        <v>284</v>
      </c>
      <c r="E236" s="21"/>
      <c r="F236" s="22">
        <f>F237</f>
        <v>700000</v>
      </c>
    </row>
    <row r="237" spans="1:6" ht="26.25">
      <c r="A237" s="29" t="s">
        <v>37</v>
      </c>
      <c r="B237" s="20" t="s">
        <v>41</v>
      </c>
      <c r="C237" s="20" t="s">
        <v>275</v>
      </c>
      <c r="D237" s="20" t="s">
        <v>284</v>
      </c>
      <c r="E237" s="21" t="s">
        <v>38</v>
      </c>
      <c r="F237" s="22">
        <f>200000+500000</f>
        <v>700000</v>
      </c>
    </row>
    <row r="238" spans="1:6" ht="51.75" hidden="1">
      <c r="A238" s="75" t="s">
        <v>285</v>
      </c>
      <c r="B238" s="20" t="s">
        <v>41</v>
      </c>
      <c r="C238" s="20" t="s">
        <v>275</v>
      </c>
      <c r="D238" s="60" t="s">
        <v>286</v>
      </c>
      <c r="E238" s="21"/>
      <c r="F238" s="22">
        <f>F239</f>
        <v>0</v>
      </c>
    </row>
    <row r="239" spans="1:6" ht="6" customHeight="1" hidden="1">
      <c r="A239" s="26" t="s">
        <v>287</v>
      </c>
      <c r="B239" s="20" t="s">
        <v>41</v>
      </c>
      <c r="C239" s="20" t="s">
        <v>275</v>
      </c>
      <c r="D239" s="60" t="s">
        <v>288</v>
      </c>
      <c r="E239" s="21"/>
      <c r="F239" s="22">
        <f>F240</f>
        <v>0</v>
      </c>
    </row>
    <row r="240" spans="1:6" ht="25.5" hidden="1">
      <c r="A240" s="41" t="s">
        <v>289</v>
      </c>
      <c r="B240" s="20" t="s">
        <v>41</v>
      </c>
      <c r="C240" s="20" t="s">
        <v>275</v>
      </c>
      <c r="D240" s="76" t="s">
        <v>290</v>
      </c>
      <c r="E240" s="21"/>
      <c r="F240" s="22">
        <f>F241</f>
        <v>0</v>
      </c>
    </row>
    <row r="241" spans="1:6" ht="15" hidden="1">
      <c r="A241" s="19" t="s">
        <v>291</v>
      </c>
      <c r="B241" s="20" t="s">
        <v>41</v>
      </c>
      <c r="C241" s="20" t="s">
        <v>275</v>
      </c>
      <c r="D241" s="60" t="s">
        <v>292</v>
      </c>
      <c r="E241" s="21"/>
      <c r="F241" s="22">
        <f>F242</f>
        <v>0</v>
      </c>
    </row>
    <row r="242" spans="1:6" ht="15" hidden="1">
      <c r="A242" s="29" t="s">
        <v>87</v>
      </c>
      <c r="B242" s="20" t="s">
        <v>41</v>
      </c>
      <c r="C242" s="20" t="s">
        <v>275</v>
      </c>
      <c r="D242" s="60" t="s">
        <v>292</v>
      </c>
      <c r="E242" s="21" t="s">
        <v>38</v>
      </c>
      <c r="F242" s="22"/>
    </row>
    <row r="243" spans="1:6" ht="38.25">
      <c r="A243" s="51" t="s">
        <v>293</v>
      </c>
      <c r="B243" s="20" t="s">
        <v>41</v>
      </c>
      <c r="C243" s="20" t="s">
        <v>275</v>
      </c>
      <c r="D243" s="60" t="s">
        <v>294</v>
      </c>
      <c r="E243" s="21"/>
      <c r="F243" s="22">
        <f>F244</f>
        <v>3383182</v>
      </c>
    </row>
    <row r="244" spans="1:6" s="36" customFormat="1" ht="63.75">
      <c r="A244" s="52" t="s">
        <v>295</v>
      </c>
      <c r="B244" s="32" t="s">
        <v>41</v>
      </c>
      <c r="C244" s="32" t="s">
        <v>275</v>
      </c>
      <c r="D244" s="77" t="s">
        <v>296</v>
      </c>
      <c r="E244" s="39"/>
      <c r="F244" s="35">
        <f>F245</f>
        <v>3383182</v>
      </c>
    </row>
    <row r="245" spans="1:6" ht="25.5">
      <c r="A245" s="41" t="s">
        <v>297</v>
      </c>
      <c r="B245" s="20" t="s">
        <v>41</v>
      </c>
      <c r="C245" s="20" t="s">
        <v>275</v>
      </c>
      <c r="D245" s="45" t="s">
        <v>298</v>
      </c>
      <c r="E245" s="31"/>
      <c r="F245" s="22">
        <f>F254+F246+F251+F249</f>
        <v>3383182</v>
      </c>
    </row>
    <row r="246" spans="1:6" ht="46.5" customHeight="1">
      <c r="A246" s="41" t="s">
        <v>707</v>
      </c>
      <c r="B246" s="20" t="s">
        <v>41</v>
      </c>
      <c r="C246" s="20" t="s">
        <v>275</v>
      </c>
      <c r="D246" s="45" t="s">
        <v>299</v>
      </c>
      <c r="E246" s="31"/>
      <c r="F246" s="22">
        <f>F248+F247</f>
        <v>723228</v>
      </c>
    </row>
    <row r="247" spans="1:6" ht="26.25">
      <c r="A247" s="29" t="s">
        <v>37</v>
      </c>
      <c r="B247" s="20" t="s">
        <v>41</v>
      </c>
      <c r="C247" s="20" t="s">
        <v>275</v>
      </c>
      <c r="D247" s="45" t="s">
        <v>299</v>
      </c>
      <c r="E247" s="31" t="s">
        <v>38</v>
      </c>
      <c r="F247" s="22"/>
    </row>
    <row r="248" spans="1:6" ht="15">
      <c r="A248" s="78" t="s">
        <v>197</v>
      </c>
      <c r="B248" s="20" t="s">
        <v>41</v>
      </c>
      <c r="C248" s="20" t="s">
        <v>275</v>
      </c>
      <c r="D248" s="45" t="s">
        <v>299</v>
      </c>
      <c r="E248" s="31" t="s">
        <v>198</v>
      </c>
      <c r="F248" s="22">
        <v>723228</v>
      </c>
    </row>
    <row r="249" spans="1:6" ht="26.25">
      <c r="A249" s="223" t="s">
        <v>710</v>
      </c>
      <c r="B249" s="20" t="s">
        <v>41</v>
      </c>
      <c r="C249" s="20" t="s">
        <v>275</v>
      </c>
      <c r="D249" s="45" t="s">
        <v>709</v>
      </c>
      <c r="E249" s="31"/>
      <c r="F249" s="22">
        <f>F250</f>
        <v>700000</v>
      </c>
    </row>
    <row r="250" spans="1:6" ht="26.25">
      <c r="A250" s="29" t="s">
        <v>37</v>
      </c>
      <c r="B250" s="20" t="s">
        <v>41</v>
      </c>
      <c r="C250" s="20" t="s">
        <v>275</v>
      </c>
      <c r="D250" s="45" t="s">
        <v>709</v>
      </c>
      <c r="E250" s="31" t="s">
        <v>38</v>
      </c>
      <c r="F250" s="22">
        <v>700000</v>
      </c>
    </row>
    <row r="251" spans="1:6" ht="30.75" customHeight="1">
      <c r="A251" s="41" t="s">
        <v>708</v>
      </c>
      <c r="B251" s="20" t="s">
        <v>41</v>
      </c>
      <c r="C251" s="20" t="s">
        <v>275</v>
      </c>
      <c r="D251" s="45" t="s">
        <v>300</v>
      </c>
      <c r="E251" s="31"/>
      <c r="F251" s="22">
        <f>F253+F252</f>
        <v>309954</v>
      </c>
    </row>
    <row r="252" spans="1:6" ht="26.25">
      <c r="A252" s="29" t="s">
        <v>37</v>
      </c>
      <c r="B252" s="20" t="s">
        <v>41</v>
      </c>
      <c r="C252" s="20" t="s">
        <v>275</v>
      </c>
      <c r="D252" s="45" t="s">
        <v>300</v>
      </c>
      <c r="E252" s="31" t="s">
        <v>38</v>
      </c>
      <c r="F252" s="22"/>
    </row>
    <row r="253" spans="1:6" ht="15">
      <c r="A253" s="78" t="s">
        <v>197</v>
      </c>
      <c r="B253" s="20" t="s">
        <v>41</v>
      </c>
      <c r="C253" s="20" t="s">
        <v>275</v>
      </c>
      <c r="D253" s="45" t="s">
        <v>300</v>
      </c>
      <c r="E253" s="31" t="s">
        <v>198</v>
      </c>
      <c r="F253" s="22">
        <f>309955-1</f>
        <v>309954</v>
      </c>
    </row>
    <row r="254" spans="1:6" ht="39">
      <c r="A254" s="78" t="s">
        <v>301</v>
      </c>
      <c r="B254" s="20" t="s">
        <v>41</v>
      </c>
      <c r="C254" s="20" t="s">
        <v>275</v>
      </c>
      <c r="D254" s="45" t="s">
        <v>302</v>
      </c>
      <c r="E254" s="31"/>
      <c r="F254" s="22">
        <f>F255</f>
        <v>1650000</v>
      </c>
    </row>
    <row r="255" spans="1:6" ht="15">
      <c r="A255" s="78" t="s">
        <v>197</v>
      </c>
      <c r="B255" s="20" t="s">
        <v>41</v>
      </c>
      <c r="C255" s="20" t="s">
        <v>275</v>
      </c>
      <c r="D255" s="45" t="s">
        <v>302</v>
      </c>
      <c r="E255" s="31" t="s">
        <v>198</v>
      </c>
      <c r="F255" s="22">
        <v>1650000</v>
      </c>
    </row>
    <row r="256" spans="1:6" ht="51">
      <c r="A256" s="65" t="s">
        <v>153</v>
      </c>
      <c r="B256" s="20" t="s">
        <v>41</v>
      </c>
      <c r="C256" s="20" t="s">
        <v>275</v>
      </c>
      <c r="D256" s="45" t="s">
        <v>154</v>
      </c>
      <c r="E256" s="31"/>
      <c r="F256" s="22">
        <f>F257</f>
        <v>0</v>
      </c>
    </row>
    <row r="257" spans="1:6" ht="63.75">
      <c r="A257" s="70" t="s">
        <v>155</v>
      </c>
      <c r="B257" s="20" t="s">
        <v>41</v>
      </c>
      <c r="C257" s="20" t="s">
        <v>275</v>
      </c>
      <c r="D257" s="57" t="s">
        <v>156</v>
      </c>
      <c r="E257" s="21"/>
      <c r="F257" s="22">
        <f>F258</f>
        <v>0</v>
      </c>
    </row>
    <row r="258" spans="1:6" ht="25.5">
      <c r="A258" s="54" t="s">
        <v>263</v>
      </c>
      <c r="B258" s="20" t="s">
        <v>41</v>
      </c>
      <c r="C258" s="20" t="s">
        <v>275</v>
      </c>
      <c r="D258" s="49" t="s">
        <v>264</v>
      </c>
      <c r="E258" s="21"/>
      <c r="F258" s="22">
        <f>F259</f>
        <v>0</v>
      </c>
    </row>
    <row r="259" spans="1:6" ht="15">
      <c r="A259" s="41" t="s">
        <v>265</v>
      </c>
      <c r="B259" s="20" t="s">
        <v>41</v>
      </c>
      <c r="C259" s="20" t="s">
        <v>275</v>
      </c>
      <c r="D259" s="49" t="s">
        <v>266</v>
      </c>
      <c r="E259" s="21"/>
      <c r="F259" s="22">
        <f>F260</f>
        <v>0</v>
      </c>
    </row>
    <row r="260" spans="1:6" ht="15">
      <c r="A260" s="29" t="s">
        <v>87</v>
      </c>
      <c r="B260" s="20" t="s">
        <v>41</v>
      </c>
      <c r="C260" s="20" t="s">
        <v>275</v>
      </c>
      <c r="D260" s="49" t="s">
        <v>266</v>
      </c>
      <c r="E260" s="21" t="s">
        <v>38</v>
      </c>
      <c r="F260" s="22"/>
    </row>
    <row r="261" spans="1:6" ht="38.25">
      <c r="A261" s="52" t="s">
        <v>303</v>
      </c>
      <c r="B261" s="20" t="s">
        <v>41</v>
      </c>
      <c r="C261" s="20" t="s">
        <v>275</v>
      </c>
      <c r="D261" s="20" t="s">
        <v>304</v>
      </c>
      <c r="E261" s="31"/>
      <c r="F261" s="22">
        <f>F262+F266</f>
        <v>20000</v>
      </c>
    </row>
    <row r="262" spans="1:6" s="36" customFormat="1" ht="63.75">
      <c r="A262" s="73" t="s">
        <v>305</v>
      </c>
      <c r="B262" s="32" t="s">
        <v>41</v>
      </c>
      <c r="C262" s="32" t="s">
        <v>275</v>
      </c>
      <c r="D262" s="32" t="s">
        <v>306</v>
      </c>
      <c r="E262" s="34"/>
      <c r="F262" s="35">
        <f>F263</f>
        <v>20000</v>
      </c>
    </row>
    <row r="263" spans="1:6" ht="38.25">
      <c r="A263" s="73" t="s">
        <v>307</v>
      </c>
      <c r="B263" s="20" t="s">
        <v>41</v>
      </c>
      <c r="C263" s="20" t="s">
        <v>275</v>
      </c>
      <c r="D263" s="20" t="s">
        <v>308</v>
      </c>
      <c r="E263" s="31"/>
      <c r="F263" s="22">
        <f>F264</f>
        <v>20000</v>
      </c>
    </row>
    <row r="264" spans="1:6" ht="26.25">
      <c r="A264" s="27" t="s">
        <v>309</v>
      </c>
      <c r="B264" s="20" t="s">
        <v>41</v>
      </c>
      <c r="C264" s="20" t="s">
        <v>275</v>
      </c>
      <c r="D264" s="20" t="s">
        <v>310</v>
      </c>
      <c r="E264" s="31"/>
      <c r="F264" s="22">
        <f>F265</f>
        <v>20000</v>
      </c>
    </row>
    <row r="265" spans="1:6" ht="25.5" customHeight="1">
      <c r="A265" s="29" t="s">
        <v>37</v>
      </c>
      <c r="B265" s="20" t="s">
        <v>41</v>
      </c>
      <c r="C265" s="20" t="s">
        <v>275</v>
      </c>
      <c r="D265" s="20" t="s">
        <v>310</v>
      </c>
      <c r="E265" s="31" t="s">
        <v>38</v>
      </c>
      <c r="F265" s="22">
        <v>20000</v>
      </c>
    </row>
    <row r="266" spans="1:6" ht="51" hidden="1">
      <c r="A266" s="40" t="s">
        <v>311</v>
      </c>
      <c r="B266" s="32" t="s">
        <v>41</v>
      </c>
      <c r="C266" s="32" t="s">
        <v>275</v>
      </c>
      <c r="D266" s="32" t="s">
        <v>312</v>
      </c>
      <c r="E266" s="31"/>
      <c r="F266" s="22">
        <f>F267</f>
        <v>0</v>
      </c>
    </row>
    <row r="267" spans="1:6" ht="38.25" hidden="1">
      <c r="A267" s="73" t="s">
        <v>313</v>
      </c>
      <c r="B267" s="20" t="s">
        <v>41</v>
      </c>
      <c r="C267" s="20" t="s">
        <v>275</v>
      </c>
      <c r="D267" s="20" t="s">
        <v>314</v>
      </c>
      <c r="E267" s="31"/>
      <c r="F267" s="22">
        <f>F268</f>
        <v>0</v>
      </c>
    </row>
    <row r="268" spans="1:6" ht="26.25" hidden="1">
      <c r="A268" s="29" t="s">
        <v>315</v>
      </c>
      <c r="B268" s="20" t="s">
        <v>41</v>
      </c>
      <c r="C268" s="20" t="s">
        <v>275</v>
      </c>
      <c r="D268" s="20" t="s">
        <v>316</v>
      </c>
      <c r="E268" s="31"/>
      <c r="F268" s="22">
        <f>F269</f>
        <v>0</v>
      </c>
    </row>
    <row r="269" spans="1:6" ht="26.25" hidden="1">
      <c r="A269" s="29" t="s">
        <v>37</v>
      </c>
      <c r="B269" s="20" t="s">
        <v>41</v>
      </c>
      <c r="C269" s="20" t="s">
        <v>275</v>
      </c>
      <c r="D269" s="20" t="s">
        <v>316</v>
      </c>
      <c r="E269" s="31" t="s">
        <v>38</v>
      </c>
      <c r="F269" s="22"/>
    </row>
    <row r="270" spans="1:6" ht="18.75" customHeight="1">
      <c r="A270" s="29" t="s">
        <v>317</v>
      </c>
      <c r="B270" s="20" t="s">
        <v>93</v>
      </c>
      <c r="C270" s="20"/>
      <c r="D270" s="20"/>
      <c r="E270" s="31"/>
      <c r="F270" s="22">
        <f>F280+F271</f>
        <v>13181116</v>
      </c>
    </row>
    <row r="271" spans="1:6" ht="0.75" customHeight="1" hidden="1">
      <c r="A271" s="29" t="s">
        <v>318</v>
      </c>
      <c r="B271" s="20" t="s">
        <v>93</v>
      </c>
      <c r="C271" s="20" t="s">
        <v>16</v>
      </c>
      <c r="D271" s="20"/>
      <c r="E271" s="31"/>
      <c r="F271" s="22">
        <f>F272</f>
        <v>0</v>
      </c>
    </row>
    <row r="272" spans="1:6" ht="39" hidden="1">
      <c r="A272" s="29" t="s">
        <v>319</v>
      </c>
      <c r="B272" s="20" t="s">
        <v>93</v>
      </c>
      <c r="C272" s="20" t="s">
        <v>16</v>
      </c>
      <c r="D272" s="20" t="s">
        <v>294</v>
      </c>
      <c r="E272" s="31"/>
      <c r="F272" s="22">
        <f>F273</f>
        <v>0</v>
      </c>
    </row>
    <row r="273" spans="1:6" ht="64.5" hidden="1">
      <c r="A273" s="29" t="s">
        <v>320</v>
      </c>
      <c r="B273" s="20" t="s">
        <v>93</v>
      </c>
      <c r="C273" s="20" t="s">
        <v>16</v>
      </c>
      <c r="D273" s="20" t="s">
        <v>296</v>
      </c>
      <c r="E273" s="31"/>
      <c r="F273" s="22">
        <f>F274</f>
        <v>0</v>
      </c>
    </row>
    <row r="274" spans="1:6" ht="64.5" hidden="1">
      <c r="A274" s="29" t="s">
        <v>321</v>
      </c>
      <c r="B274" s="20" t="s">
        <v>93</v>
      </c>
      <c r="C274" s="20" t="s">
        <v>16</v>
      </c>
      <c r="D274" s="20" t="s">
        <v>322</v>
      </c>
      <c r="E274" s="31"/>
      <c r="F274" s="22">
        <f>F275+F277</f>
        <v>0</v>
      </c>
    </row>
    <row r="275" spans="1:6" ht="26.25" hidden="1">
      <c r="A275" s="29" t="s">
        <v>323</v>
      </c>
      <c r="B275" s="20" t="s">
        <v>93</v>
      </c>
      <c r="C275" s="20" t="s">
        <v>16</v>
      </c>
      <c r="D275" s="20" t="s">
        <v>324</v>
      </c>
      <c r="E275" s="31"/>
      <c r="F275" s="22">
        <f>F276</f>
        <v>0</v>
      </c>
    </row>
    <row r="276" spans="1:6" ht="15" hidden="1">
      <c r="A276" s="78" t="s">
        <v>197</v>
      </c>
      <c r="B276" s="20" t="s">
        <v>93</v>
      </c>
      <c r="C276" s="20" t="s">
        <v>16</v>
      </c>
      <c r="D276" s="20" t="s">
        <v>324</v>
      </c>
      <c r="E276" s="31" t="s">
        <v>198</v>
      </c>
      <c r="F276" s="22"/>
    </row>
    <row r="277" spans="1:6" ht="26.25" hidden="1">
      <c r="A277" s="78" t="s">
        <v>325</v>
      </c>
      <c r="B277" s="20" t="s">
        <v>93</v>
      </c>
      <c r="C277" s="20" t="s">
        <v>16</v>
      </c>
      <c r="D277" s="20" t="s">
        <v>326</v>
      </c>
      <c r="E277" s="31"/>
      <c r="F277" s="22">
        <f>F279+F278</f>
        <v>0</v>
      </c>
    </row>
    <row r="278" spans="1:6" ht="26.25" hidden="1">
      <c r="A278" s="29" t="s">
        <v>37</v>
      </c>
      <c r="B278" s="20" t="s">
        <v>93</v>
      </c>
      <c r="C278" s="20" t="s">
        <v>16</v>
      </c>
      <c r="D278" s="20" t="s">
        <v>326</v>
      </c>
      <c r="E278" s="31" t="s">
        <v>38</v>
      </c>
      <c r="F278" s="22"/>
    </row>
    <row r="279" spans="1:6" ht="26.25" hidden="1">
      <c r="A279" s="78" t="s">
        <v>253</v>
      </c>
      <c r="B279" s="20" t="s">
        <v>93</v>
      </c>
      <c r="C279" s="20" t="s">
        <v>16</v>
      </c>
      <c r="D279" s="20" t="s">
        <v>326</v>
      </c>
      <c r="E279" s="31" t="s">
        <v>254</v>
      </c>
      <c r="F279" s="22"/>
    </row>
    <row r="280" spans="1:6" ht="15">
      <c r="A280" s="29" t="s">
        <v>327</v>
      </c>
      <c r="B280" s="20" t="s">
        <v>93</v>
      </c>
      <c r="C280" s="20" t="s">
        <v>18</v>
      </c>
      <c r="D280" s="20"/>
      <c r="E280" s="31"/>
      <c r="F280" s="22">
        <f>F281+F290+F295</f>
        <v>13181116</v>
      </c>
    </row>
    <row r="281" spans="1:6" ht="39">
      <c r="A281" s="19" t="s">
        <v>328</v>
      </c>
      <c r="B281" s="20" t="s">
        <v>93</v>
      </c>
      <c r="C281" s="20" t="s">
        <v>18</v>
      </c>
      <c r="D281" s="49" t="s">
        <v>329</v>
      </c>
      <c r="E281" s="31"/>
      <c r="F281" s="22">
        <f>F282</f>
        <v>12181116</v>
      </c>
    </row>
    <row r="282" spans="1:6" s="36" customFormat="1" ht="51.75">
      <c r="A282" s="79" t="s">
        <v>330</v>
      </c>
      <c r="B282" s="32" t="s">
        <v>93</v>
      </c>
      <c r="C282" s="32" t="s">
        <v>18</v>
      </c>
      <c r="D282" s="49" t="s">
        <v>331</v>
      </c>
      <c r="E282" s="34"/>
      <c r="F282" s="35">
        <f>F283</f>
        <v>12181116</v>
      </c>
    </row>
    <row r="283" spans="1:6" ht="25.5">
      <c r="A283" s="41" t="s">
        <v>332</v>
      </c>
      <c r="B283" s="20" t="s">
        <v>93</v>
      </c>
      <c r="C283" s="20" t="s">
        <v>18</v>
      </c>
      <c r="D283" s="49" t="s">
        <v>331</v>
      </c>
      <c r="E283" s="31"/>
      <c r="F283" s="22">
        <f>F284+F286+F288</f>
        <v>12181116</v>
      </c>
    </row>
    <row r="284" spans="1:6" ht="38.25">
      <c r="A284" s="50" t="s">
        <v>333</v>
      </c>
      <c r="B284" s="20" t="s">
        <v>93</v>
      </c>
      <c r="C284" s="20" t="s">
        <v>18</v>
      </c>
      <c r="D284" s="49" t="s">
        <v>334</v>
      </c>
      <c r="E284" s="31"/>
      <c r="F284" s="22">
        <f>F285</f>
        <v>10144848</v>
      </c>
    </row>
    <row r="285" spans="1:6" ht="26.25">
      <c r="A285" s="26" t="s">
        <v>253</v>
      </c>
      <c r="B285" s="20" t="s">
        <v>93</v>
      </c>
      <c r="C285" s="20" t="s">
        <v>18</v>
      </c>
      <c r="D285" s="49" t="s">
        <v>334</v>
      </c>
      <c r="E285" s="31" t="s">
        <v>254</v>
      </c>
      <c r="F285" s="22">
        <f>10144848</f>
        <v>10144848</v>
      </c>
    </row>
    <row r="286" spans="1:6" ht="38.25">
      <c r="A286" s="50" t="s">
        <v>335</v>
      </c>
      <c r="B286" s="20" t="s">
        <v>93</v>
      </c>
      <c r="C286" s="20" t="s">
        <v>18</v>
      </c>
      <c r="D286" s="49" t="s">
        <v>336</v>
      </c>
      <c r="E286" s="31"/>
      <c r="F286" s="22">
        <f>F287</f>
        <v>1225122</v>
      </c>
    </row>
    <row r="287" spans="1:6" ht="26.25">
      <c r="A287" s="26" t="s">
        <v>253</v>
      </c>
      <c r="B287" s="20" t="s">
        <v>93</v>
      </c>
      <c r="C287" s="20" t="s">
        <v>18</v>
      </c>
      <c r="D287" s="49" t="s">
        <v>336</v>
      </c>
      <c r="E287" s="31" t="s">
        <v>254</v>
      </c>
      <c r="F287" s="22">
        <f>1225122</f>
        <v>1225122</v>
      </c>
    </row>
    <row r="288" spans="1:6" ht="25.5">
      <c r="A288" s="50" t="s">
        <v>337</v>
      </c>
      <c r="B288" s="20" t="s">
        <v>93</v>
      </c>
      <c r="C288" s="20" t="s">
        <v>18</v>
      </c>
      <c r="D288" s="49" t="s">
        <v>338</v>
      </c>
      <c r="E288" s="31"/>
      <c r="F288" s="22">
        <f>F289</f>
        <v>811146</v>
      </c>
    </row>
    <row r="289" spans="1:6" ht="26.25">
      <c r="A289" s="26" t="s">
        <v>253</v>
      </c>
      <c r="B289" s="20" t="s">
        <v>93</v>
      </c>
      <c r="C289" s="20" t="s">
        <v>18</v>
      </c>
      <c r="D289" s="49" t="s">
        <v>338</v>
      </c>
      <c r="E289" s="31" t="s">
        <v>254</v>
      </c>
      <c r="F289" s="22">
        <f>811146</f>
        <v>811146</v>
      </c>
    </row>
    <row r="290" spans="1:6" ht="39">
      <c r="A290" s="79" t="s">
        <v>339</v>
      </c>
      <c r="B290" s="20" t="s">
        <v>93</v>
      </c>
      <c r="C290" s="20" t="s">
        <v>18</v>
      </c>
      <c r="D290" s="49" t="s">
        <v>294</v>
      </c>
      <c r="E290" s="31"/>
      <c r="F290" s="22">
        <f>F291</f>
        <v>1000000</v>
      </c>
    </row>
    <row r="291" spans="1:6" s="36" customFormat="1" ht="77.25">
      <c r="A291" s="78" t="s">
        <v>340</v>
      </c>
      <c r="B291" s="32" t="s">
        <v>93</v>
      </c>
      <c r="C291" s="32" t="s">
        <v>18</v>
      </c>
      <c r="D291" s="57" t="s">
        <v>341</v>
      </c>
      <c r="E291" s="34"/>
      <c r="F291" s="35">
        <f>F292</f>
        <v>1000000</v>
      </c>
    </row>
    <row r="292" spans="1:6" ht="38.25">
      <c r="A292" s="41" t="s">
        <v>342</v>
      </c>
      <c r="B292" s="20" t="s">
        <v>93</v>
      </c>
      <c r="C292" s="20" t="s">
        <v>18</v>
      </c>
      <c r="D292" s="45" t="s">
        <v>343</v>
      </c>
      <c r="E292" s="31"/>
      <c r="F292" s="22">
        <f>F293</f>
        <v>1000000</v>
      </c>
    </row>
    <row r="293" spans="1:6" ht="39">
      <c r="A293" s="27" t="s">
        <v>344</v>
      </c>
      <c r="B293" s="20" t="s">
        <v>93</v>
      </c>
      <c r="C293" s="20" t="s">
        <v>18</v>
      </c>
      <c r="D293" s="45" t="s">
        <v>345</v>
      </c>
      <c r="E293" s="31"/>
      <c r="F293" s="22">
        <f>F294</f>
        <v>1000000</v>
      </c>
    </row>
    <row r="294" spans="1:6" ht="16.5" customHeight="1">
      <c r="A294" s="78" t="s">
        <v>197</v>
      </c>
      <c r="B294" s="20" t="s">
        <v>93</v>
      </c>
      <c r="C294" s="20" t="s">
        <v>18</v>
      </c>
      <c r="D294" s="45" t="s">
        <v>345</v>
      </c>
      <c r="E294" s="31" t="s">
        <v>198</v>
      </c>
      <c r="F294" s="22">
        <f>500000+500000</f>
        <v>1000000</v>
      </c>
    </row>
    <row r="295" spans="1:6" ht="38.25" hidden="1">
      <c r="A295" s="52" t="s">
        <v>267</v>
      </c>
      <c r="B295" s="20" t="s">
        <v>93</v>
      </c>
      <c r="C295" s="20" t="s">
        <v>18</v>
      </c>
      <c r="D295" s="49" t="s">
        <v>268</v>
      </c>
      <c r="E295" s="31"/>
      <c r="F295" s="22">
        <f>F296</f>
        <v>0</v>
      </c>
    </row>
    <row r="296" spans="1:6" s="36" customFormat="1" ht="42.75" customHeight="1" hidden="1">
      <c r="A296" s="52" t="s">
        <v>346</v>
      </c>
      <c r="B296" s="32" t="s">
        <v>93</v>
      </c>
      <c r="C296" s="32" t="s">
        <v>18</v>
      </c>
      <c r="D296" s="57" t="s">
        <v>270</v>
      </c>
      <c r="E296" s="34"/>
      <c r="F296" s="35">
        <f>F297</f>
        <v>0</v>
      </c>
    </row>
    <row r="297" spans="1:6" ht="15" hidden="1">
      <c r="A297" s="80" t="s">
        <v>347</v>
      </c>
      <c r="B297" s="20" t="s">
        <v>93</v>
      </c>
      <c r="C297" s="20" t="s">
        <v>18</v>
      </c>
      <c r="D297" s="49" t="s">
        <v>348</v>
      </c>
      <c r="E297" s="31"/>
      <c r="F297" s="22">
        <f>F298+F306+F300+F302+F304</f>
        <v>0</v>
      </c>
    </row>
    <row r="298" spans="1:6" ht="15" hidden="1">
      <c r="A298" s="50" t="s">
        <v>349</v>
      </c>
      <c r="B298" s="20" t="s">
        <v>93</v>
      </c>
      <c r="C298" s="20" t="s">
        <v>18</v>
      </c>
      <c r="D298" s="49" t="s">
        <v>350</v>
      </c>
      <c r="E298" s="31"/>
      <c r="F298" s="22">
        <f>F299</f>
        <v>0</v>
      </c>
    </row>
    <row r="299" spans="1:6" ht="16.5" customHeight="1" hidden="1">
      <c r="A299" s="78" t="s">
        <v>197</v>
      </c>
      <c r="B299" s="20" t="s">
        <v>93</v>
      </c>
      <c r="C299" s="20" t="s">
        <v>18</v>
      </c>
      <c r="D299" s="49" t="s">
        <v>350</v>
      </c>
      <c r="E299" s="31" t="s">
        <v>198</v>
      </c>
      <c r="F299" s="22"/>
    </row>
    <row r="300" spans="1:6" ht="25.5" hidden="1">
      <c r="A300" s="72" t="s">
        <v>351</v>
      </c>
      <c r="B300" s="20" t="s">
        <v>93</v>
      </c>
      <c r="C300" s="20" t="s">
        <v>18</v>
      </c>
      <c r="D300" s="49" t="s">
        <v>352</v>
      </c>
      <c r="E300" s="31"/>
      <c r="F300" s="22">
        <f>F301</f>
        <v>0</v>
      </c>
    </row>
    <row r="301" spans="1:6" ht="15" hidden="1">
      <c r="A301" s="78" t="s">
        <v>197</v>
      </c>
      <c r="B301" s="20" t="s">
        <v>93</v>
      </c>
      <c r="C301" s="20" t="s">
        <v>18</v>
      </c>
      <c r="D301" s="49" t="s">
        <v>352</v>
      </c>
      <c r="E301" s="31" t="s">
        <v>198</v>
      </c>
      <c r="F301" s="22"/>
    </row>
    <row r="302" spans="1:6" ht="38.25" hidden="1">
      <c r="A302" s="72" t="s">
        <v>353</v>
      </c>
      <c r="B302" s="20" t="s">
        <v>93</v>
      </c>
      <c r="C302" s="20" t="s">
        <v>18</v>
      </c>
      <c r="D302" s="49" t="s">
        <v>354</v>
      </c>
      <c r="E302" s="31"/>
      <c r="F302" s="22">
        <f>F303</f>
        <v>0</v>
      </c>
    </row>
    <row r="303" spans="1:6" ht="15" hidden="1">
      <c r="A303" s="78" t="s">
        <v>197</v>
      </c>
      <c r="B303" s="20" t="s">
        <v>93</v>
      </c>
      <c r="C303" s="20" t="s">
        <v>18</v>
      </c>
      <c r="D303" s="49" t="s">
        <v>354</v>
      </c>
      <c r="E303" s="31" t="s">
        <v>198</v>
      </c>
      <c r="F303" s="22"/>
    </row>
    <row r="304" spans="1:6" ht="24" hidden="1">
      <c r="A304" s="81" t="s">
        <v>355</v>
      </c>
      <c r="B304" s="20" t="s">
        <v>93</v>
      </c>
      <c r="C304" s="20" t="s">
        <v>18</v>
      </c>
      <c r="D304" s="49" t="s">
        <v>356</v>
      </c>
      <c r="E304" s="31"/>
      <c r="F304" s="22">
        <f>F305</f>
        <v>0</v>
      </c>
    </row>
    <row r="305" spans="1:6" ht="15" hidden="1">
      <c r="A305" s="78" t="s">
        <v>197</v>
      </c>
      <c r="B305" s="20" t="s">
        <v>93</v>
      </c>
      <c r="C305" s="20" t="s">
        <v>18</v>
      </c>
      <c r="D305" s="49" t="s">
        <v>356</v>
      </c>
      <c r="E305" s="31" t="s">
        <v>198</v>
      </c>
      <c r="F305" s="22"/>
    </row>
    <row r="306" spans="1:6" ht="39" hidden="1">
      <c r="A306" s="27" t="s">
        <v>344</v>
      </c>
      <c r="B306" s="20" t="s">
        <v>93</v>
      </c>
      <c r="C306" s="20" t="s">
        <v>18</v>
      </c>
      <c r="D306" s="49" t="s">
        <v>357</v>
      </c>
      <c r="E306" s="31"/>
      <c r="F306" s="22">
        <f>F307</f>
        <v>0</v>
      </c>
    </row>
    <row r="307" spans="1:6" ht="15" hidden="1">
      <c r="A307" s="78" t="s">
        <v>197</v>
      </c>
      <c r="B307" s="20" t="s">
        <v>93</v>
      </c>
      <c r="C307" s="20" t="s">
        <v>18</v>
      </c>
      <c r="D307" s="49" t="s">
        <v>357</v>
      </c>
      <c r="E307" s="31" t="s">
        <v>198</v>
      </c>
      <c r="F307" s="22"/>
    </row>
    <row r="308" spans="1:6" ht="15">
      <c r="A308" s="78" t="s">
        <v>358</v>
      </c>
      <c r="B308" s="20" t="s">
        <v>97</v>
      </c>
      <c r="C308" s="20"/>
      <c r="D308" s="49"/>
      <c r="E308" s="31"/>
      <c r="F308" s="22">
        <f aca="true" t="shared" si="0" ref="F308:F313">F309</f>
        <v>29000000</v>
      </c>
    </row>
    <row r="309" spans="1:6" ht="15">
      <c r="A309" s="62" t="s">
        <v>359</v>
      </c>
      <c r="B309" s="20" t="s">
        <v>97</v>
      </c>
      <c r="C309" s="20" t="s">
        <v>93</v>
      </c>
      <c r="D309" s="49"/>
      <c r="E309" s="31"/>
      <c r="F309" s="22">
        <f t="shared" si="0"/>
        <v>29000000</v>
      </c>
    </row>
    <row r="310" spans="1:6" ht="39">
      <c r="A310" s="26" t="s">
        <v>328</v>
      </c>
      <c r="B310" s="20" t="s">
        <v>97</v>
      </c>
      <c r="C310" s="20" t="s">
        <v>93</v>
      </c>
      <c r="D310" s="49" t="s">
        <v>329</v>
      </c>
      <c r="E310" s="31"/>
      <c r="F310" s="22">
        <f t="shared" si="0"/>
        <v>29000000</v>
      </c>
    </row>
    <row r="311" spans="1:6" ht="51.75">
      <c r="A311" s="26" t="s">
        <v>330</v>
      </c>
      <c r="B311" s="20" t="s">
        <v>97</v>
      </c>
      <c r="C311" s="20" t="s">
        <v>93</v>
      </c>
      <c r="D311" s="49" t="s">
        <v>331</v>
      </c>
      <c r="E311" s="31"/>
      <c r="F311" s="22">
        <f t="shared" si="0"/>
        <v>29000000</v>
      </c>
    </row>
    <row r="312" spans="1:6" ht="15">
      <c r="A312" s="26" t="s">
        <v>713</v>
      </c>
      <c r="B312" s="20" t="s">
        <v>97</v>
      </c>
      <c r="C312" s="20" t="s">
        <v>93</v>
      </c>
      <c r="D312" s="49" t="s">
        <v>694</v>
      </c>
      <c r="E312" s="31"/>
      <c r="F312" s="22">
        <f t="shared" si="0"/>
        <v>29000000</v>
      </c>
    </row>
    <row r="313" spans="1:6" ht="15">
      <c r="A313" s="26" t="s">
        <v>360</v>
      </c>
      <c r="B313" s="20" t="s">
        <v>97</v>
      </c>
      <c r="C313" s="20" t="s">
        <v>93</v>
      </c>
      <c r="D313" s="49" t="s">
        <v>712</v>
      </c>
      <c r="E313" s="31"/>
      <c r="F313" s="22">
        <f t="shared" si="0"/>
        <v>29000000</v>
      </c>
    </row>
    <row r="314" spans="1:6" ht="26.25">
      <c r="A314" s="29" t="s">
        <v>37</v>
      </c>
      <c r="B314" s="20" t="s">
        <v>97</v>
      </c>
      <c r="C314" s="20" t="s">
        <v>93</v>
      </c>
      <c r="D314" s="49" t="s">
        <v>712</v>
      </c>
      <c r="E314" s="31" t="s">
        <v>38</v>
      </c>
      <c r="F314" s="22">
        <f>30000000-1000000</f>
        <v>29000000</v>
      </c>
    </row>
    <row r="315" spans="1:6" ht="18.75" customHeight="1">
      <c r="A315" s="26" t="s">
        <v>362</v>
      </c>
      <c r="B315" s="20" t="s">
        <v>104</v>
      </c>
      <c r="C315" s="20"/>
      <c r="D315" s="224"/>
      <c r="E315" s="56"/>
      <c r="F315" s="22">
        <f>F412+F316+F335+F441+F396</f>
        <v>426189829.48</v>
      </c>
    </row>
    <row r="316" spans="1:6" ht="15">
      <c r="A316" s="26" t="s">
        <v>363</v>
      </c>
      <c r="B316" s="20" t="s">
        <v>104</v>
      </c>
      <c r="C316" s="20" t="s">
        <v>16</v>
      </c>
      <c r="D316" s="49"/>
      <c r="E316" s="56"/>
      <c r="F316" s="22">
        <f>F317+F328</f>
        <v>94665972.65</v>
      </c>
    </row>
    <row r="317" spans="1:6" ht="26.25">
      <c r="A317" s="26" t="s">
        <v>364</v>
      </c>
      <c r="B317" s="20" t="s">
        <v>104</v>
      </c>
      <c r="C317" s="20" t="s">
        <v>16</v>
      </c>
      <c r="D317" s="20" t="s">
        <v>365</v>
      </c>
      <c r="E317" s="21"/>
      <c r="F317" s="22">
        <f>F318</f>
        <v>94665972.65</v>
      </c>
    </row>
    <row r="318" spans="1:6" s="36" customFormat="1" ht="39">
      <c r="A318" s="19" t="s">
        <v>366</v>
      </c>
      <c r="B318" s="32" t="s">
        <v>104</v>
      </c>
      <c r="C318" s="32" t="s">
        <v>16</v>
      </c>
      <c r="D318" s="32" t="s">
        <v>367</v>
      </c>
      <c r="E318" s="39"/>
      <c r="F318" s="35">
        <f>F319</f>
        <v>94665972.65</v>
      </c>
    </row>
    <row r="319" spans="1:6" ht="25.5">
      <c r="A319" s="41" t="s">
        <v>368</v>
      </c>
      <c r="B319" s="20" t="s">
        <v>104</v>
      </c>
      <c r="C319" s="20" t="s">
        <v>16</v>
      </c>
      <c r="D319" s="20" t="s">
        <v>369</v>
      </c>
      <c r="E319" s="21"/>
      <c r="F319" s="22">
        <f>F320+F323</f>
        <v>94665972.65</v>
      </c>
    </row>
    <row r="320" spans="1:6" ht="64.5">
      <c r="A320" s="38" t="s">
        <v>370</v>
      </c>
      <c r="B320" s="20" t="s">
        <v>104</v>
      </c>
      <c r="C320" s="20" t="s">
        <v>16</v>
      </c>
      <c r="D320" s="20" t="s">
        <v>371</v>
      </c>
      <c r="E320" s="21"/>
      <c r="F320" s="22">
        <f>F321+F322</f>
        <v>50718054</v>
      </c>
    </row>
    <row r="321" spans="1:6" ht="38.25">
      <c r="A321" s="82" t="s">
        <v>25</v>
      </c>
      <c r="B321" s="20" t="s">
        <v>104</v>
      </c>
      <c r="C321" s="20" t="s">
        <v>16</v>
      </c>
      <c r="D321" s="20" t="s">
        <v>371</v>
      </c>
      <c r="E321" s="21" t="s">
        <v>26</v>
      </c>
      <c r="F321" s="22">
        <v>50174926</v>
      </c>
    </row>
    <row r="322" spans="1:6" ht="26.25">
      <c r="A322" s="29" t="s">
        <v>37</v>
      </c>
      <c r="B322" s="20" t="s">
        <v>104</v>
      </c>
      <c r="C322" s="20" t="s">
        <v>16</v>
      </c>
      <c r="D322" s="20" t="s">
        <v>371</v>
      </c>
      <c r="E322" s="21" t="s">
        <v>38</v>
      </c>
      <c r="F322" s="22">
        <v>543128</v>
      </c>
    </row>
    <row r="323" spans="1:6" ht="25.5">
      <c r="A323" s="41" t="s">
        <v>199</v>
      </c>
      <c r="B323" s="20" t="s">
        <v>104</v>
      </c>
      <c r="C323" s="20" t="s">
        <v>16</v>
      </c>
      <c r="D323" s="20" t="s">
        <v>372</v>
      </c>
      <c r="E323" s="21"/>
      <c r="F323" s="22">
        <f>F324+F325+F327+F326</f>
        <v>43947918.65</v>
      </c>
    </row>
    <row r="324" spans="1:8" ht="39">
      <c r="A324" s="29" t="s">
        <v>25</v>
      </c>
      <c r="B324" s="20" t="s">
        <v>104</v>
      </c>
      <c r="C324" s="20" t="s">
        <v>16</v>
      </c>
      <c r="D324" s="20" t="s">
        <v>372</v>
      </c>
      <c r="E324" s="21" t="s">
        <v>26</v>
      </c>
      <c r="F324" s="22">
        <v>24158600</v>
      </c>
      <c r="H324" s="28"/>
    </row>
    <row r="325" spans="1:6" ht="26.25">
      <c r="A325" s="29" t="s">
        <v>37</v>
      </c>
      <c r="B325" s="20" t="s">
        <v>104</v>
      </c>
      <c r="C325" s="20" t="s">
        <v>16</v>
      </c>
      <c r="D325" s="20" t="s">
        <v>372</v>
      </c>
      <c r="E325" s="21" t="s">
        <v>38</v>
      </c>
      <c r="F325" s="22">
        <f>15546850+362000+10000.08+326233.57+209575+1466150</f>
        <v>17920808.65</v>
      </c>
    </row>
    <row r="326" spans="1:6" ht="26.25" hidden="1">
      <c r="A326" s="26" t="s">
        <v>253</v>
      </c>
      <c r="B326" s="20" t="s">
        <v>104</v>
      </c>
      <c r="C326" s="20" t="s">
        <v>16</v>
      </c>
      <c r="D326" s="20" t="s">
        <v>372</v>
      </c>
      <c r="E326" s="21" t="s">
        <v>254</v>
      </c>
      <c r="F326" s="22"/>
    </row>
    <row r="327" spans="1:9" ht="15">
      <c r="A327" s="41" t="s">
        <v>79</v>
      </c>
      <c r="B327" s="20" t="s">
        <v>104</v>
      </c>
      <c r="C327" s="20" t="s">
        <v>16</v>
      </c>
      <c r="D327" s="20" t="s">
        <v>372</v>
      </c>
      <c r="E327" s="21" t="s">
        <v>80</v>
      </c>
      <c r="F327" s="22">
        <v>1868510</v>
      </c>
      <c r="H327" s="115"/>
      <c r="I327" s="28"/>
    </row>
    <row r="328" spans="1:6" ht="38.25" hidden="1">
      <c r="A328" s="83" t="s">
        <v>293</v>
      </c>
      <c r="B328" s="20" t="s">
        <v>104</v>
      </c>
      <c r="C328" s="20" t="s">
        <v>16</v>
      </c>
      <c r="D328" s="20" t="s">
        <v>294</v>
      </c>
      <c r="E328" s="21"/>
      <c r="F328" s="22">
        <f>F329</f>
        <v>0</v>
      </c>
    </row>
    <row r="329" spans="1:6" ht="63.75" hidden="1">
      <c r="A329" s="66" t="s">
        <v>295</v>
      </c>
      <c r="B329" s="20" t="s">
        <v>104</v>
      </c>
      <c r="C329" s="20" t="s">
        <v>16</v>
      </c>
      <c r="D329" s="32" t="s">
        <v>296</v>
      </c>
      <c r="E329" s="21"/>
      <c r="F329" s="22">
        <f>F330</f>
        <v>0</v>
      </c>
    </row>
    <row r="330" spans="1:6" ht="38.25" hidden="1">
      <c r="A330" s="41" t="s">
        <v>373</v>
      </c>
      <c r="B330" s="20" t="s">
        <v>104</v>
      </c>
      <c r="C330" s="20" t="s">
        <v>16</v>
      </c>
      <c r="D330" s="20" t="s">
        <v>374</v>
      </c>
      <c r="E330" s="21"/>
      <c r="F330" s="22">
        <f>F333+F331</f>
        <v>0</v>
      </c>
    </row>
    <row r="331" spans="1:6" ht="24" hidden="1">
      <c r="A331" s="81" t="s">
        <v>375</v>
      </c>
      <c r="B331" s="20" t="s">
        <v>104</v>
      </c>
      <c r="C331" s="20" t="s">
        <v>16</v>
      </c>
      <c r="D331" s="20" t="s">
        <v>376</v>
      </c>
      <c r="E331" s="21"/>
      <c r="F331" s="22">
        <f>F332</f>
        <v>0</v>
      </c>
    </row>
    <row r="332" spans="1:6" ht="26.25" hidden="1">
      <c r="A332" s="26" t="s">
        <v>253</v>
      </c>
      <c r="B332" s="20" t="s">
        <v>104</v>
      </c>
      <c r="C332" s="20" t="s">
        <v>16</v>
      </c>
      <c r="D332" s="20" t="s">
        <v>376</v>
      </c>
      <c r="E332" s="21" t="s">
        <v>254</v>
      </c>
      <c r="F332" s="22"/>
    </row>
    <row r="333" spans="1:6" ht="25.5" hidden="1">
      <c r="A333" s="41" t="s">
        <v>377</v>
      </c>
      <c r="B333" s="20" t="s">
        <v>104</v>
      </c>
      <c r="C333" s="20" t="s">
        <v>16</v>
      </c>
      <c r="D333" s="20" t="s">
        <v>378</v>
      </c>
      <c r="E333" s="21"/>
      <c r="F333" s="22">
        <f>F334</f>
        <v>0</v>
      </c>
    </row>
    <row r="334" spans="1:6" ht="26.25" hidden="1">
      <c r="A334" s="26" t="s">
        <v>253</v>
      </c>
      <c r="B334" s="20" t="s">
        <v>104</v>
      </c>
      <c r="C334" s="20" t="s">
        <v>16</v>
      </c>
      <c r="D334" s="20" t="s">
        <v>378</v>
      </c>
      <c r="E334" s="21" t="s">
        <v>254</v>
      </c>
      <c r="F334" s="22"/>
    </row>
    <row r="335" spans="1:6" ht="15">
      <c r="A335" s="26" t="s">
        <v>379</v>
      </c>
      <c r="B335" s="20" t="s">
        <v>104</v>
      </c>
      <c r="C335" s="20" t="s">
        <v>18</v>
      </c>
      <c r="D335" s="20"/>
      <c r="E335" s="21"/>
      <c r="F335" s="22">
        <f>F336+F378+F386+F370+F391</f>
        <v>277162045.77</v>
      </c>
    </row>
    <row r="336" spans="1:6" ht="26.25">
      <c r="A336" s="26" t="s">
        <v>364</v>
      </c>
      <c r="B336" s="20" t="s">
        <v>104</v>
      </c>
      <c r="C336" s="20" t="s">
        <v>18</v>
      </c>
      <c r="D336" s="20" t="s">
        <v>365</v>
      </c>
      <c r="E336" s="21"/>
      <c r="F336" s="22">
        <f>F337</f>
        <v>276003977.77</v>
      </c>
    </row>
    <row r="337" spans="1:6" s="36" customFormat="1" ht="39">
      <c r="A337" s="19" t="s">
        <v>366</v>
      </c>
      <c r="B337" s="20" t="s">
        <v>104</v>
      </c>
      <c r="C337" s="20" t="s">
        <v>18</v>
      </c>
      <c r="D337" s="20" t="s">
        <v>367</v>
      </c>
      <c r="E337" s="21"/>
      <c r="F337" s="35">
        <f>F341+F346+F338</f>
        <v>276003977.77</v>
      </c>
    </row>
    <row r="338" spans="1:6" s="36" customFormat="1" ht="15">
      <c r="A338" s="217" t="s">
        <v>577</v>
      </c>
      <c r="B338" s="20" t="s">
        <v>104</v>
      </c>
      <c r="C338" s="20" t="s">
        <v>18</v>
      </c>
      <c r="D338" s="20" t="s">
        <v>578</v>
      </c>
      <c r="E338" s="39"/>
      <c r="F338" s="35">
        <f>F339</f>
        <v>3419565</v>
      </c>
    </row>
    <row r="339" spans="1:6" s="36" customFormat="1" ht="33" customHeight="1">
      <c r="A339" s="217" t="s">
        <v>580</v>
      </c>
      <c r="B339" s="20" t="s">
        <v>104</v>
      </c>
      <c r="C339" s="20" t="s">
        <v>18</v>
      </c>
      <c r="D339" s="20" t="s">
        <v>579</v>
      </c>
      <c r="E339" s="39"/>
      <c r="F339" s="35">
        <f>F340</f>
        <v>3419565</v>
      </c>
    </row>
    <row r="340" spans="1:7" s="36" customFormat="1" ht="24.75" customHeight="1">
      <c r="A340" s="29" t="s">
        <v>37</v>
      </c>
      <c r="B340" s="20" t="s">
        <v>104</v>
      </c>
      <c r="C340" s="20" t="s">
        <v>18</v>
      </c>
      <c r="D340" s="20" t="s">
        <v>579</v>
      </c>
      <c r="E340" s="39" t="s">
        <v>38</v>
      </c>
      <c r="F340" s="35">
        <f>68392+3351173</f>
        <v>3419565</v>
      </c>
      <c r="G340" s="36">
        <v>244</v>
      </c>
    </row>
    <row r="341" spans="1:6" s="36" customFormat="1" ht="15" hidden="1">
      <c r="A341" s="84" t="s">
        <v>380</v>
      </c>
      <c r="B341" s="20" t="s">
        <v>104</v>
      </c>
      <c r="C341" s="20" t="s">
        <v>18</v>
      </c>
      <c r="D341" s="20" t="s">
        <v>381</v>
      </c>
      <c r="E341" s="39"/>
      <c r="F341" s="22">
        <f>F342+F344</f>
        <v>0</v>
      </c>
    </row>
    <row r="342" spans="1:6" s="36" customFormat="1" ht="26.25" hidden="1">
      <c r="A342" s="84" t="s">
        <v>382</v>
      </c>
      <c r="B342" s="20" t="s">
        <v>104</v>
      </c>
      <c r="C342" s="20" t="s">
        <v>18</v>
      </c>
      <c r="D342" s="20" t="s">
        <v>383</v>
      </c>
      <c r="E342" s="39"/>
      <c r="F342" s="22">
        <f>F343</f>
        <v>0</v>
      </c>
    </row>
    <row r="343" spans="1:6" s="36" customFormat="1" ht="26.25" hidden="1">
      <c r="A343" s="29" t="s">
        <v>37</v>
      </c>
      <c r="B343" s="20" t="s">
        <v>104</v>
      </c>
      <c r="C343" s="20" t="s">
        <v>18</v>
      </c>
      <c r="D343" s="20" t="s">
        <v>383</v>
      </c>
      <c r="E343" s="21" t="s">
        <v>38</v>
      </c>
      <c r="F343" s="22"/>
    </row>
    <row r="344" spans="1:6" s="36" customFormat="1" ht="15" hidden="1">
      <c r="A344" s="84" t="s">
        <v>582</v>
      </c>
      <c r="B344" s="20" t="s">
        <v>104</v>
      </c>
      <c r="C344" s="20" t="s">
        <v>18</v>
      </c>
      <c r="D344" s="20" t="s">
        <v>581</v>
      </c>
      <c r="E344" s="39"/>
      <c r="F344" s="22">
        <f>F345</f>
        <v>0</v>
      </c>
    </row>
    <row r="345" spans="1:6" s="36" customFormat="1" ht="26.25" hidden="1">
      <c r="A345" s="29" t="s">
        <v>37</v>
      </c>
      <c r="B345" s="20" t="s">
        <v>104</v>
      </c>
      <c r="C345" s="20" t="s">
        <v>18</v>
      </c>
      <c r="D345" s="20" t="s">
        <v>581</v>
      </c>
      <c r="E345" s="21" t="s">
        <v>38</v>
      </c>
      <c r="F345" s="22"/>
    </row>
    <row r="346" spans="1:6" ht="25.5">
      <c r="A346" s="41" t="s">
        <v>384</v>
      </c>
      <c r="B346" s="20" t="s">
        <v>104</v>
      </c>
      <c r="C346" s="20" t="s">
        <v>18</v>
      </c>
      <c r="D346" s="20" t="s">
        <v>385</v>
      </c>
      <c r="E346" s="21"/>
      <c r="F346" s="22">
        <f>F347+F354+F356+F358+F360+F362+F364+F368+F350+F352</f>
        <v>272584412.77</v>
      </c>
    </row>
    <row r="347" spans="1:6" ht="77.25">
      <c r="A347" s="38" t="s">
        <v>386</v>
      </c>
      <c r="B347" s="20" t="s">
        <v>104</v>
      </c>
      <c r="C347" s="20" t="s">
        <v>18</v>
      </c>
      <c r="D347" s="20" t="s">
        <v>387</v>
      </c>
      <c r="E347" s="21"/>
      <c r="F347" s="22">
        <f>F348+F349</f>
        <v>216861514</v>
      </c>
    </row>
    <row r="348" spans="1:8" ht="39">
      <c r="A348" s="29" t="s">
        <v>25</v>
      </c>
      <c r="B348" s="20" t="s">
        <v>104</v>
      </c>
      <c r="C348" s="20" t="s">
        <v>18</v>
      </c>
      <c r="D348" s="20" t="s">
        <v>387</v>
      </c>
      <c r="E348" s="21" t="s">
        <v>26</v>
      </c>
      <c r="F348" s="22">
        <v>208726602</v>
      </c>
      <c r="H348" s="28"/>
    </row>
    <row r="349" spans="1:6" ht="26.25">
      <c r="A349" s="29" t="s">
        <v>37</v>
      </c>
      <c r="B349" s="20" t="s">
        <v>104</v>
      </c>
      <c r="C349" s="20" t="s">
        <v>18</v>
      </c>
      <c r="D349" s="20" t="s">
        <v>387</v>
      </c>
      <c r="E349" s="21" t="s">
        <v>38</v>
      </c>
      <c r="F349" s="22">
        <v>8134912</v>
      </c>
    </row>
    <row r="350" spans="1:6" ht="26.25">
      <c r="A350" s="38" t="s">
        <v>388</v>
      </c>
      <c r="B350" s="20" t="s">
        <v>104</v>
      </c>
      <c r="C350" s="20" t="s">
        <v>18</v>
      </c>
      <c r="D350" s="20" t="s">
        <v>389</v>
      </c>
      <c r="E350" s="21"/>
      <c r="F350" s="22">
        <f>F351</f>
        <v>1513610</v>
      </c>
    </row>
    <row r="351" spans="1:6" ht="26.25">
      <c r="A351" s="29" t="s">
        <v>37</v>
      </c>
      <c r="B351" s="20" t="s">
        <v>104</v>
      </c>
      <c r="C351" s="20" t="s">
        <v>18</v>
      </c>
      <c r="D351" s="20" t="s">
        <v>389</v>
      </c>
      <c r="E351" s="21" t="s">
        <v>38</v>
      </c>
      <c r="F351" s="22">
        <f>1513610</f>
        <v>1513610</v>
      </c>
    </row>
    <row r="352" spans="1:6" ht="26.25">
      <c r="A352" s="38" t="s">
        <v>390</v>
      </c>
      <c r="B352" s="20" t="s">
        <v>104</v>
      </c>
      <c r="C352" s="20" t="s">
        <v>18</v>
      </c>
      <c r="D352" s="20" t="s">
        <v>391</v>
      </c>
      <c r="E352" s="21"/>
      <c r="F352" s="22">
        <f>F353</f>
        <v>5108548</v>
      </c>
    </row>
    <row r="353" spans="1:6" ht="24.75" customHeight="1">
      <c r="A353" s="29" t="s">
        <v>37</v>
      </c>
      <c r="B353" s="20" t="s">
        <v>104</v>
      </c>
      <c r="C353" s="20" t="s">
        <v>18</v>
      </c>
      <c r="D353" s="20" t="s">
        <v>391</v>
      </c>
      <c r="E353" s="21" t="s">
        <v>38</v>
      </c>
      <c r="F353" s="22">
        <v>5108548</v>
      </c>
    </row>
    <row r="354" spans="1:6" ht="41.25" customHeight="1">
      <c r="A354" s="38" t="s">
        <v>583</v>
      </c>
      <c r="B354" s="20" t="s">
        <v>104</v>
      </c>
      <c r="C354" s="20" t="s">
        <v>18</v>
      </c>
      <c r="D354" s="20" t="s">
        <v>392</v>
      </c>
      <c r="E354" s="21"/>
      <c r="F354" s="22">
        <f>F355</f>
        <v>1025590</v>
      </c>
    </row>
    <row r="355" spans="1:6" ht="26.25">
      <c r="A355" s="29" t="s">
        <v>37</v>
      </c>
      <c r="B355" s="20" t="s">
        <v>104</v>
      </c>
      <c r="C355" s="20" t="s">
        <v>18</v>
      </c>
      <c r="D355" s="20" t="s">
        <v>392</v>
      </c>
      <c r="E355" s="21" t="s">
        <v>38</v>
      </c>
      <c r="F355" s="22">
        <v>1025590</v>
      </c>
    </row>
    <row r="356" spans="1:6" ht="38.25">
      <c r="A356" s="72" t="s">
        <v>393</v>
      </c>
      <c r="B356" s="20" t="s">
        <v>104</v>
      </c>
      <c r="C356" s="20" t="s">
        <v>18</v>
      </c>
      <c r="D356" s="20" t="s">
        <v>394</v>
      </c>
      <c r="E356" s="21"/>
      <c r="F356" s="22">
        <f>F357</f>
        <v>1578555</v>
      </c>
    </row>
    <row r="357" spans="1:6" ht="29.25" customHeight="1">
      <c r="A357" s="29" t="s">
        <v>37</v>
      </c>
      <c r="B357" s="20" t="s">
        <v>104</v>
      </c>
      <c r="C357" s="20" t="s">
        <v>18</v>
      </c>
      <c r="D357" s="20" t="s">
        <v>394</v>
      </c>
      <c r="E357" s="21" t="s">
        <v>38</v>
      </c>
      <c r="F357" s="22">
        <v>1578555</v>
      </c>
    </row>
    <row r="358" spans="1:6" ht="51.75">
      <c r="A358" s="38" t="s">
        <v>395</v>
      </c>
      <c r="B358" s="20" t="s">
        <v>104</v>
      </c>
      <c r="C358" s="20" t="s">
        <v>18</v>
      </c>
      <c r="D358" s="20" t="s">
        <v>396</v>
      </c>
      <c r="E358" s="21"/>
      <c r="F358" s="22">
        <f>F359</f>
        <v>433348</v>
      </c>
    </row>
    <row r="359" spans="1:6" ht="26.25">
      <c r="A359" s="29" t="s">
        <v>37</v>
      </c>
      <c r="B359" s="20" t="s">
        <v>104</v>
      </c>
      <c r="C359" s="20" t="s">
        <v>18</v>
      </c>
      <c r="D359" s="20" t="s">
        <v>396</v>
      </c>
      <c r="E359" s="21" t="s">
        <v>38</v>
      </c>
      <c r="F359" s="22">
        <v>433348</v>
      </c>
    </row>
    <row r="360" spans="1:6" ht="39">
      <c r="A360" s="38" t="s">
        <v>397</v>
      </c>
      <c r="B360" s="20" t="s">
        <v>104</v>
      </c>
      <c r="C360" s="20" t="s">
        <v>18</v>
      </c>
      <c r="D360" s="20" t="s">
        <v>398</v>
      </c>
      <c r="E360" s="21"/>
      <c r="F360" s="22">
        <f>F361</f>
        <v>4038392</v>
      </c>
    </row>
    <row r="361" spans="1:6" ht="24.75" customHeight="1">
      <c r="A361" s="29" t="s">
        <v>37</v>
      </c>
      <c r="B361" s="20" t="s">
        <v>104</v>
      </c>
      <c r="C361" s="20" t="s">
        <v>18</v>
      </c>
      <c r="D361" s="20" t="s">
        <v>398</v>
      </c>
      <c r="E361" s="21" t="s">
        <v>38</v>
      </c>
      <c r="F361" s="22">
        <v>4038392</v>
      </c>
    </row>
    <row r="362" spans="1:6" ht="15" hidden="1">
      <c r="A362" s="78" t="s">
        <v>399</v>
      </c>
      <c r="B362" s="20" t="s">
        <v>104</v>
      </c>
      <c r="C362" s="20" t="s">
        <v>18</v>
      </c>
      <c r="D362" s="20" t="s">
        <v>400</v>
      </c>
      <c r="E362" s="21"/>
      <c r="F362" s="22">
        <f>F363</f>
        <v>0</v>
      </c>
    </row>
    <row r="363" spans="1:6" ht="39" hidden="1">
      <c r="A363" s="29" t="s">
        <v>25</v>
      </c>
      <c r="B363" s="20" t="s">
        <v>104</v>
      </c>
      <c r="C363" s="20" t="s">
        <v>18</v>
      </c>
      <c r="D363" s="20" t="s">
        <v>400</v>
      </c>
      <c r="E363" s="21" t="s">
        <v>26</v>
      </c>
      <c r="F363" s="22"/>
    </row>
    <row r="364" spans="1:6" ht="25.5">
      <c r="A364" s="41" t="s">
        <v>199</v>
      </c>
      <c r="B364" s="20" t="s">
        <v>104</v>
      </c>
      <c r="C364" s="20" t="s">
        <v>18</v>
      </c>
      <c r="D364" s="20" t="s">
        <v>401</v>
      </c>
      <c r="E364" s="21"/>
      <c r="F364" s="22">
        <f>F365+F367+F366</f>
        <v>41824855.77</v>
      </c>
    </row>
    <row r="365" spans="1:6" ht="26.25">
      <c r="A365" s="29" t="s">
        <v>37</v>
      </c>
      <c r="B365" s="20" t="s">
        <v>104</v>
      </c>
      <c r="C365" s="20" t="s">
        <v>18</v>
      </c>
      <c r="D365" s="20" t="s">
        <v>401</v>
      </c>
      <c r="E365" s="21" t="s">
        <v>38</v>
      </c>
      <c r="F365" s="22">
        <f>31042773+8+45+4779081+509286.77+262425+3100737</f>
        <v>39694355.77</v>
      </c>
    </row>
    <row r="366" spans="1:6" ht="26.25" hidden="1">
      <c r="A366" s="26" t="s">
        <v>253</v>
      </c>
      <c r="B366" s="20" t="s">
        <v>104</v>
      </c>
      <c r="C366" s="20" t="s">
        <v>18</v>
      </c>
      <c r="D366" s="20" t="s">
        <v>401</v>
      </c>
      <c r="E366" s="21" t="s">
        <v>254</v>
      </c>
      <c r="F366" s="22"/>
    </row>
    <row r="367" spans="1:9" ht="17.25" customHeight="1">
      <c r="A367" s="41" t="s">
        <v>79</v>
      </c>
      <c r="B367" s="20" t="s">
        <v>104</v>
      </c>
      <c r="C367" s="20" t="s">
        <v>18</v>
      </c>
      <c r="D367" s="20" t="s">
        <v>401</v>
      </c>
      <c r="E367" s="21" t="s">
        <v>80</v>
      </c>
      <c r="F367" s="22">
        <v>2130500</v>
      </c>
      <c r="I367" s="28"/>
    </row>
    <row r="368" spans="1:6" ht="15">
      <c r="A368" s="29" t="s">
        <v>402</v>
      </c>
      <c r="B368" s="20" t="s">
        <v>104</v>
      </c>
      <c r="C368" s="20" t="s">
        <v>18</v>
      </c>
      <c r="D368" s="20" t="s">
        <v>403</v>
      </c>
      <c r="E368" s="21"/>
      <c r="F368" s="22">
        <f>F369</f>
        <v>200000</v>
      </c>
    </row>
    <row r="369" spans="1:6" ht="15">
      <c r="A369" s="29" t="s">
        <v>210</v>
      </c>
      <c r="B369" s="20" t="s">
        <v>104</v>
      </c>
      <c r="C369" s="20" t="s">
        <v>18</v>
      </c>
      <c r="D369" s="20" t="s">
        <v>403</v>
      </c>
      <c r="E369" s="21" t="s">
        <v>211</v>
      </c>
      <c r="F369" s="22">
        <v>200000</v>
      </c>
    </row>
    <row r="370" spans="1:6" ht="38.25">
      <c r="A370" s="83" t="s">
        <v>293</v>
      </c>
      <c r="B370" s="20" t="s">
        <v>104</v>
      </c>
      <c r="C370" s="20" t="s">
        <v>18</v>
      </c>
      <c r="D370" s="20" t="s">
        <v>294</v>
      </c>
      <c r="E370" s="21"/>
      <c r="F370" s="22">
        <f>F371</f>
        <v>1106068</v>
      </c>
    </row>
    <row r="371" spans="1:6" ht="51.75" customHeight="1">
      <c r="A371" s="66" t="s">
        <v>295</v>
      </c>
      <c r="B371" s="20" t="s">
        <v>104</v>
      </c>
      <c r="C371" s="20" t="s">
        <v>18</v>
      </c>
      <c r="D371" s="32" t="s">
        <v>296</v>
      </c>
      <c r="E371" s="21"/>
      <c r="F371" s="22">
        <f>F372+F374+F376</f>
        <v>1106068</v>
      </c>
    </row>
    <row r="372" spans="1:6" ht="24" hidden="1">
      <c r="A372" s="81" t="s">
        <v>375</v>
      </c>
      <c r="B372" s="20" t="s">
        <v>104</v>
      </c>
      <c r="C372" s="20" t="s">
        <v>18</v>
      </c>
      <c r="D372" s="20" t="s">
        <v>376</v>
      </c>
      <c r="E372" s="21"/>
      <c r="F372" s="22">
        <f>F373</f>
        <v>0</v>
      </c>
    </row>
    <row r="373" spans="1:6" ht="26.25" hidden="1">
      <c r="A373" s="26" t="s">
        <v>253</v>
      </c>
      <c r="B373" s="20" t="s">
        <v>104</v>
      </c>
      <c r="C373" s="20" t="s">
        <v>18</v>
      </c>
      <c r="D373" s="20" t="s">
        <v>376</v>
      </c>
      <c r="E373" s="21" t="s">
        <v>254</v>
      </c>
      <c r="F373" s="22"/>
    </row>
    <row r="374" spans="1:6" ht="32.25" customHeight="1">
      <c r="A374" s="41" t="s">
        <v>377</v>
      </c>
      <c r="B374" s="20" t="s">
        <v>104</v>
      </c>
      <c r="C374" s="20" t="s">
        <v>18</v>
      </c>
      <c r="D374" s="20" t="s">
        <v>378</v>
      </c>
      <c r="E374" s="21"/>
      <c r="F374" s="22">
        <f>F375</f>
        <v>832708</v>
      </c>
    </row>
    <row r="375" spans="1:6" ht="26.25">
      <c r="A375" s="26" t="s">
        <v>253</v>
      </c>
      <c r="B375" s="20" t="s">
        <v>104</v>
      </c>
      <c r="C375" s="20" t="s">
        <v>18</v>
      </c>
      <c r="D375" s="20" t="s">
        <v>378</v>
      </c>
      <c r="E375" s="21" t="s">
        <v>254</v>
      </c>
      <c r="F375" s="22">
        <f>600000+232708</f>
        <v>832708</v>
      </c>
    </row>
    <row r="376" spans="1:6" ht="48.75" customHeight="1">
      <c r="A376" s="41" t="s">
        <v>727</v>
      </c>
      <c r="B376" s="20" t="s">
        <v>104</v>
      </c>
      <c r="C376" s="20" t="s">
        <v>18</v>
      </c>
      <c r="D376" s="20" t="s">
        <v>726</v>
      </c>
      <c r="E376" s="21"/>
      <c r="F376" s="22">
        <f>F377</f>
        <v>273360</v>
      </c>
    </row>
    <row r="377" spans="1:6" ht="26.25">
      <c r="A377" s="26" t="s">
        <v>253</v>
      </c>
      <c r="B377" s="20" t="s">
        <v>104</v>
      </c>
      <c r="C377" s="20" t="s">
        <v>18</v>
      </c>
      <c r="D377" s="20" t="s">
        <v>726</v>
      </c>
      <c r="E377" s="21" t="s">
        <v>254</v>
      </c>
      <c r="F377" s="22">
        <f>273360</f>
        <v>273360</v>
      </c>
    </row>
    <row r="378" spans="1:6" ht="51">
      <c r="A378" s="63" t="s">
        <v>153</v>
      </c>
      <c r="B378" s="20" t="s">
        <v>104</v>
      </c>
      <c r="C378" s="20" t="s">
        <v>18</v>
      </c>
      <c r="D378" s="49" t="s">
        <v>154</v>
      </c>
      <c r="E378" s="21"/>
      <c r="F378" s="22">
        <f>F379</f>
        <v>32000</v>
      </c>
    </row>
    <row r="379" spans="1:6" s="36" customFormat="1" ht="63.75">
      <c r="A379" s="64" t="s">
        <v>155</v>
      </c>
      <c r="B379" s="32" t="s">
        <v>104</v>
      </c>
      <c r="C379" s="32" t="s">
        <v>18</v>
      </c>
      <c r="D379" s="57" t="s">
        <v>156</v>
      </c>
      <c r="E379" s="39"/>
      <c r="F379" s="35">
        <f>F380+F383</f>
        <v>32000</v>
      </c>
    </row>
    <row r="380" spans="1:6" ht="25.5" hidden="1">
      <c r="A380" s="73" t="s">
        <v>157</v>
      </c>
      <c r="B380" s="20" t="s">
        <v>104</v>
      </c>
      <c r="C380" s="20" t="s">
        <v>18</v>
      </c>
      <c r="D380" s="49" t="s">
        <v>158</v>
      </c>
      <c r="E380" s="21"/>
      <c r="F380" s="22">
        <f>F381</f>
        <v>0</v>
      </c>
    </row>
    <row r="381" spans="1:6" ht="25.5" hidden="1">
      <c r="A381" s="41" t="s">
        <v>159</v>
      </c>
      <c r="B381" s="20" t="s">
        <v>104</v>
      </c>
      <c r="C381" s="20" t="s">
        <v>18</v>
      </c>
      <c r="D381" s="49" t="s">
        <v>160</v>
      </c>
      <c r="E381" s="21"/>
      <c r="F381" s="22">
        <f>F382</f>
        <v>0</v>
      </c>
    </row>
    <row r="382" spans="1:6" ht="26.25" hidden="1">
      <c r="A382" s="29" t="s">
        <v>37</v>
      </c>
      <c r="B382" s="20" t="s">
        <v>104</v>
      </c>
      <c r="C382" s="20" t="s">
        <v>18</v>
      </c>
      <c r="D382" s="49" t="s">
        <v>160</v>
      </c>
      <c r="E382" s="21" t="s">
        <v>38</v>
      </c>
      <c r="F382" s="22"/>
    </row>
    <row r="383" spans="1:6" ht="51">
      <c r="A383" s="73" t="s">
        <v>404</v>
      </c>
      <c r="B383" s="20" t="s">
        <v>104</v>
      </c>
      <c r="C383" s="20" t="s">
        <v>18</v>
      </c>
      <c r="D383" s="49" t="s">
        <v>405</v>
      </c>
      <c r="E383" s="21"/>
      <c r="F383" s="22">
        <f>F384</f>
        <v>32000</v>
      </c>
    </row>
    <row r="384" spans="1:6" ht="25.5">
      <c r="A384" s="41" t="s">
        <v>159</v>
      </c>
      <c r="B384" s="20" t="s">
        <v>104</v>
      </c>
      <c r="C384" s="20" t="s">
        <v>18</v>
      </c>
      <c r="D384" s="49" t="s">
        <v>406</v>
      </c>
      <c r="E384" s="21"/>
      <c r="F384" s="22">
        <f>F385</f>
        <v>32000</v>
      </c>
    </row>
    <row r="385" spans="1:6" ht="26.25">
      <c r="A385" s="29" t="s">
        <v>37</v>
      </c>
      <c r="B385" s="20" t="s">
        <v>104</v>
      </c>
      <c r="C385" s="20" t="s">
        <v>18</v>
      </c>
      <c r="D385" s="49" t="s">
        <v>406</v>
      </c>
      <c r="E385" s="21" t="s">
        <v>38</v>
      </c>
      <c r="F385" s="22">
        <v>32000</v>
      </c>
    </row>
    <row r="386" spans="1:6" ht="25.5">
      <c r="A386" s="51" t="s">
        <v>407</v>
      </c>
      <c r="B386" s="20" t="s">
        <v>104</v>
      </c>
      <c r="C386" s="20" t="s">
        <v>18</v>
      </c>
      <c r="D386" s="20" t="s">
        <v>408</v>
      </c>
      <c r="E386" s="31"/>
      <c r="F386" s="22">
        <f>F387</f>
        <v>20000</v>
      </c>
    </row>
    <row r="387" spans="1:6" ht="51">
      <c r="A387" s="40" t="s">
        <v>409</v>
      </c>
      <c r="B387" s="20" t="s">
        <v>104</v>
      </c>
      <c r="C387" s="20" t="s">
        <v>18</v>
      </c>
      <c r="D387" s="20" t="s">
        <v>410</v>
      </c>
      <c r="E387" s="31"/>
      <c r="F387" s="22">
        <f>F388</f>
        <v>20000</v>
      </c>
    </row>
    <row r="388" spans="1:6" ht="25.5">
      <c r="A388" s="50" t="s">
        <v>411</v>
      </c>
      <c r="B388" s="20" t="s">
        <v>104</v>
      </c>
      <c r="C388" s="20" t="s">
        <v>18</v>
      </c>
      <c r="D388" s="20" t="s">
        <v>412</v>
      </c>
      <c r="E388" s="31"/>
      <c r="F388" s="22">
        <f>F389</f>
        <v>20000</v>
      </c>
    </row>
    <row r="389" spans="1:6" ht="15">
      <c r="A389" s="50" t="s">
        <v>413</v>
      </c>
      <c r="B389" s="20" t="s">
        <v>104</v>
      </c>
      <c r="C389" s="20" t="s">
        <v>18</v>
      </c>
      <c r="D389" s="20" t="s">
        <v>414</v>
      </c>
      <c r="E389" s="31"/>
      <c r="F389" s="22">
        <f>F390</f>
        <v>20000</v>
      </c>
    </row>
    <row r="390" spans="1:6" ht="26.25">
      <c r="A390" s="29" t="s">
        <v>37</v>
      </c>
      <c r="B390" s="20" t="s">
        <v>104</v>
      </c>
      <c r="C390" s="20" t="s">
        <v>18</v>
      </c>
      <c r="D390" s="20" t="s">
        <v>414</v>
      </c>
      <c r="E390" s="21" t="s">
        <v>38</v>
      </c>
      <c r="F390" s="22">
        <v>20000</v>
      </c>
    </row>
    <row r="391" spans="1:6" ht="10.5" customHeight="1" hidden="1">
      <c r="A391" s="63" t="s">
        <v>717</v>
      </c>
      <c r="B391" s="20" t="s">
        <v>104</v>
      </c>
      <c r="C391" s="20" t="s">
        <v>18</v>
      </c>
      <c r="D391" s="20" t="s">
        <v>714</v>
      </c>
      <c r="E391" s="21"/>
      <c r="F391" s="22">
        <f>F392</f>
        <v>0</v>
      </c>
    </row>
    <row r="392" spans="1:6" ht="64.5" hidden="1">
      <c r="A392" s="29" t="s">
        <v>718</v>
      </c>
      <c r="B392" s="20" t="s">
        <v>104</v>
      </c>
      <c r="C392" s="20" t="s">
        <v>18</v>
      </c>
      <c r="D392" s="20" t="s">
        <v>715</v>
      </c>
      <c r="E392" s="21"/>
      <c r="F392" s="22">
        <f>F393</f>
        <v>0</v>
      </c>
    </row>
    <row r="393" spans="1:6" ht="26.25" hidden="1">
      <c r="A393" s="29" t="s">
        <v>719</v>
      </c>
      <c r="B393" s="20" t="s">
        <v>104</v>
      </c>
      <c r="C393" s="20" t="s">
        <v>18</v>
      </c>
      <c r="D393" s="20" t="s">
        <v>716</v>
      </c>
      <c r="E393" s="21"/>
      <c r="F393" s="22">
        <f>F394</f>
        <v>0</v>
      </c>
    </row>
    <row r="394" spans="1:6" ht="25.5" hidden="1">
      <c r="A394" s="41" t="s">
        <v>159</v>
      </c>
      <c r="B394" s="20" t="s">
        <v>104</v>
      </c>
      <c r="C394" s="20" t="s">
        <v>18</v>
      </c>
      <c r="D394" s="20" t="s">
        <v>720</v>
      </c>
      <c r="E394" s="21"/>
      <c r="F394" s="22">
        <f>F395</f>
        <v>0</v>
      </c>
    </row>
    <row r="395" spans="1:6" ht="26.25">
      <c r="A395" s="29" t="s">
        <v>37</v>
      </c>
      <c r="B395" s="20" t="s">
        <v>104</v>
      </c>
      <c r="C395" s="20" t="s">
        <v>18</v>
      </c>
      <c r="D395" s="20" t="s">
        <v>720</v>
      </c>
      <c r="E395" s="21" t="s">
        <v>38</v>
      </c>
      <c r="F395" s="22"/>
    </row>
    <row r="396" spans="1:8" ht="15">
      <c r="A396" s="29" t="s">
        <v>415</v>
      </c>
      <c r="B396" s="20" t="s">
        <v>104</v>
      </c>
      <c r="C396" s="20" t="s">
        <v>28</v>
      </c>
      <c r="D396" s="20"/>
      <c r="E396" s="21"/>
      <c r="F396" s="22">
        <f>F397</f>
        <v>27568797</v>
      </c>
      <c r="H396" s="28"/>
    </row>
    <row r="397" spans="1:6" ht="26.25">
      <c r="A397" s="26" t="s">
        <v>364</v>
      </c>
      <c r="B397" s="20" t="s">
        <v>104</v>
      </c>
      <c r="C397" s="20" t="s">
        <v>28</v>
      </c>
      <c r="D397" s="20" t="s">
        <v>365</v>
      </c>
      <c r="E397" s="21"/>
      <c r="F397" s="22">
        <f>F402+F398</f>
        <v>27568797</v>
      </c>
    </row>
    <row r="398" spans="1:6" s="36" customFormat="1" ht="39">
      <c r="A398" s="19" t="s">
        <v>366</v>
      </c>
      <c r="B398" s="20" t="s">
        <v>104</v>
      </c>
      <c r="C398" s="20" t="s">
        <v>28</v>
      </c>
      <c r="D398" s="20" t="s">
        <v>367</v>
      </c>
      <c r="E398" s="21"/>
      <c r="F398" s="35">
        <f>F399</f>
        <v>818667.6</v>
      </c>
    </row>
    <row r="399" spans="1:6" s="36" customFormat="1" ht="15">
      <c r="A399" s="84" t="s">
        <v>380</v>
      </c>
      <c r="B399" s="20" t="s">
        <v>104</v>
      </c>
      <c r="C399" s="20" t="s">
        <v>28</v>
      </c>
      <c r="D399" s="20" t="s">
        <v>381</v>
      </c>
      <c r="E399" s="39"/>
      <c r="F399" s="22">
        <f>F400</f>
        <v>818667.6</v>
      </c>
    </row>
    <row r="400" spans="1:6" s="36" customFormat="1" ht="15">
      <c r="A400" s="84" t="s">
        <v>582</v>
      </c>
      <c r="B400" s="20" t="s">
        <v>104</v>
      </c>
      <c r="C400" s="20" t="s">
        <v>28</v>
      </c>
      <c r="D400" s="20" t="s">
        <v>581</v>
      </c>
      <c r="E400" s="39"/>
      <c r="F400" s="22">
        <f>F401</f>
        <v>818667.6</v>
      </c>
    </row>
    <row r="401" spans="1:7" s="36" customFormat="1" ht="26.25">
      <c r="A401" s="29" t="s">
        <v>37</v>
      </c>
      <c r="B401" s="20" t="s">
        <v>104</v>
      </c>
      <c r="C401" s="20" t="s">
        <v>28</v>
      </c>
      <c r="D401" s="20" t="s">
        <v>581</v>
      </c>
      <c r="E401" s="21" t="s">
        <v>38</v>
      </c>
      <c r="F401" s="22">
        <f>49120-32746+802293.6</f>
        <v>818667.6</v>
      </c>
      <c r="G401" s="36">
        <v>244</v>
      </c>
    </row>
    <row r="402" spans="1:6" ht="51.75">
      <c r="A402" s="29" t="s">
        <v>416</v>
      </c>
      <c r="B402" s="20" t="s">
        <v>104</v>
      </c>
      <c r="C402" s="20" t="s">
        <v>28</v>
      </c>
      <c r="D402" s="32" t="s">
        <v>417</v>
      </c>
      <c r="E402" s="21"/>
      <c r="F402" s="22">
        <f>F403+F409</f>
        <v>26750129.4</v>
      </c>
    </row>
    <row r="403" spans="1:6" ht="25.5">
      <c r="A403" s="41" t="s">
        <v>418</v>
      </c>
      <c r="B403" s="20" t="s">
        <v>104</v>
      </c>
      <c r="C403" s="20" t="s">
        <v>28</v>
      </c>
      <c r="D403" s="20" t="s">
        <v>419</v>
      </c>
      <c r="E403" s="21"/>
      <c r="F403" s="22">
        <f>F404</f>
        <v>22656796</v>
      </c>
    </row>
    <row r="404" spans="1:6" ht="25.5">
      <c r="A404" s="41" t="s">
        <v>199</v>
      </c>
      <c r="B404" s="20" t="s">
        <v>104</v>
      </c>
      <c r="C404" s="20" t="s">
        <v>28</v>
      </c>
      <c r="D404" s="20" t="s">
        <v>420</v>
      </c>
      <c r="E404" s="21"/>
      <c r="F404" s="22">
        <f>F405+F406+F408+F407</f>
        <v>22656796</v>
      </c>
    </row>
    <row r="405" spans="1:6" ht="39">
      <c r="A405" s="29" t="s">
        <v>25</v>
      </c>
      <c r="B405" s="20" t="s">
        <v>104</v>
      </c>
      <c r="C405" s="20" t="s">
        <v>28</v>
      </c>
      <c r="D405" s="20" t="s">
        <v>420</v>
      </c>
      <c r="E405" s="21" t="s">
        <v>26</v>
      </c>
      <c r="F405" s="22">
        <v>16358400</v>
      </c>
    </row>
    <row r="406" spans="1:6" ht="26.25">
      <c r="A406" s="29" t="s">
        <v>37</v>
      </c>
      <c r="B406" s="20" t="s">
        <v>104</v>
      </c>
      <c r="C406" s="20" t="s">
        <v>28</v>
      </c>
      <c r="D406" s="20" t="s">
        <v>420</v>
      </c>
      <c r="E406" s="21" t="s">
        <v>38</v>
      </c>
      <c r="F406" s="22">
        <f>881389+55000+390000+138245+33275+4639375</f>
        <v>6137284</v>
      </c>
    </row>
    <row r="407" spans="1:6" ht="26.25">
      <c r="A407" s="26" t="s">
        <v>253</v>
      </c>
      <c r="B407" s="20" t="s">
        <v>104</v>
      </c>
      <c r="C407" s="20" t="s">
        <v>28</v>
      </c>
      <c r="D407" s="20" t="s">
        <v>420</v>
      </c>
      <c r="E407" s="21" t="s">
        <v>254</v>
      </c>
      <c r="F407" s="22">
        <v>92032</v>
      </c>
    </row>
    <row r="408" spans="1:6" ht="15">
      <c r="A408" s="41" t="s">
        <v>79</v>
      </c>
      <c r="B408" s="20" t="s">
        <v>104</v>
      </c>
      <c r="C408" s="20" t="s">
        <v>28</v>
      </c>
      <c r="D408" s="20" t="s">
        <v>420</v>
      </c>
      <c r="E408" s="21" t="s">
        <v>80</v>
      </c>
      <c r="F408" s="22">
        <v>69080</v>
      </c>
    </row>
    <row r="409" spans="1:6" s="36" customFormat="1" ht="15">
      <c r="A409" s="84" t="s">
        <v>380</v>
      </c>
      <c r="B409" s="20" t="s">
        <v>104</v>
      </c>
      <c r="C409" s="20" t="s">
        <v>28</v>
      </c>
      <c r="D409" s="20" t="s">
        <v>584</v>
      </c>
      <c r="E409" s="39"/>
      <c r="F409" s="22">
        <f>F410</f>
        <v>4093333.4</v>
      </c>
    </row>
    <row r="410" spans="1:6" s="36" customFormat="1" ht="15">
      <c r="A410" s="84" t="s">
        <v>582</v>
      </c>
      <c r="B410" s="20" t="s">
        <v>104</v>
      </c>
      <c r="C410" s="20" t="s">
        <v>28</v>
      </c>
      <c r="D410" s="20" t="s">
        <v>585</v>
      </c>
      <c r="E410" s="39"/>
      <c r="F410" s="22">
        <f>F411</f>
        <v>4093333.4</v>
      </c>
    </row>
    <row r="411" spans="1:6" s="36" customFormat="1" ht="26.25">
      <c r="A411" s="29" t="s">
        <v>37</v>
      </c>
      <c r="B411" s="20" t="s">
        <v>104</v>
      </c>
      <c r="C411" s="20" t="s">
        <v>28</v>
      </c>
      <c r="D411" s="20" t="s">
        <v>585</v>
      </c>
      <c r="E411" s="21" t="s">
        <v>38</v>
      </c>
      <c r="F411" s="22">
        <f>49120+32746+4011467.4</f>
        <v>4093333.4</v>
      </c>
    </row>
    <row r="412" spans="1:8" ht="15">
      <c r="A412" s="26" t="s">
        <v>421</v>
      </c>
      <c r="B412" s="20" t="s">
        <v>104</v>
      </c>
      <c r="C412" s="20" t="s">
        <v>104</v>
      </c>
      <c r="D412" s="20"/>
      <c r="E412" s="21"/>
      <c r="F412" s="22">
        <f>F413</f>
        <v>17227907.060000002</v>
      </c>
      <c r="H412" s="28"/>
    </row>
    <row r="413" spans="1:6" ht="51">
      <c r="A413" s="41" t="s">
        <v>422</v>
      </c>
      <c r="B413" s="20" t="s">
        <v>104</v>
      </c>
      <c r="C413" s="20" t="s">
        <v>104</v>
      </c>
      <c r="D413" s="49" t="s">
        <v>423</v>
      </c>
      <c r="E413" s="21"/>
      <c r="F413" s="22">
        <f>F414+F419</f>
        <v>17227907.060000002</v>
      </c>
    </row>
    <row r="414" spans="1:6" s="36" customFormat="1" ht="63.75">
      <c r="A414" s="41" t="s">
        <v>424</v>
      </c>
      <c r="B414" s="32" t="s">
        <v>104</v>
      </c>
      <c r="C414" s="32" t="s">
        <v>104</v>
      </c>
      <c r="D414" s="57" t="s">
        <v>425</v>
      </c>
      <c r="E414" s="58"/>
      <c r="F414" s="35">
        <f>F415</f>
        <v>150000</v>
      </c>
    </row>
    <row r="415" spans="1:6" ht="38.25">
      <c r="A415" s="41" t="s">
        <v>426</v>
      </c>
      <c r="B415" s="20" t="s">
        <v>104</v>
      </c>
      <c r="C415" s="20" t="s">
        <v>104</v>
      </c>
      <c r="D415" s="49" t="s">
        <v>427</v>
      </c>
      <c r="E415" s="56"/>
      <c r="F415" s="22">
        <f>F416</f>
        <v>150000</v>
      </c>
    </row>
    <row r="416" spans="1:6" ht="15">
      <c r="A416" s="41" t="s">
        <v>428</v>
      </c>
      <c r="B416" s="20" t="s">
        <v>104</v>
      </c>
      <c r="C416" s="20" t="s">
        <v>104</v>
      </c>
      <c r="D416" s="49" t="s">
        <v>429</v>
      </c>
      <c r="E416" s="56"/>
      <c r="F416" s="22">
        <f>F417+F418</f>
        <v>150000</v>
      </c>
    </row>
    <row r="417" spans="1:6" ht="26.25">
      <c r="A417" s="29" t="s">
        <v>37</v>
      </c>
      <c r="B417" s="20" t="s">
        <v>104</v>
      </c>
      <c r="C417" s="20" t="s">
        <v>104</v>
      </c>
      <c r="D417" s="49" t="s">
        <v>429</v>
      </c>
      <c r="E417" s="56" t="s">
        <v>38</v>
      </c>
      <c r="F417" s="22">
        <v>100000</v>
      </c>
    </row>
    <row r="418" spans="1:6" ht="15">
      <c r="A418" s="26" t="s">
        <v>210</v>
      </c>
      <c r="B418" s="20" t="s">
        <v>104</v>
      </c>
      <c r="C418" s="20" t="s">
        <v>104</v>
      </c>
      <c r="D418" s="49" t="s">
        <v>429</v>
      </c>
      <c r="E418" s="56" t="s">
        <v>211</v>
      </c>
      <c r="F418" s="22">
        <v>50000</v>
      </c>
    </row>
    <row r="419" spans="1:6" s="36" customFormat="1" ht="51">
      <c r="A419" s="52" t="s">
        <v>430</v>
      </c>
      <c r="B419" s="32" t="s">
        <v>104</v>
      </c>
      <c r="C419" s="32" t="s">
        <v>104</v>
      </c>
      <c r="D419" s="57" t="s">
        <v>431</v>
      </c>
      <c r="E419" s="58"/>
      <c r="F419" s="35">
        <f>F420+F432+F429</f>
        <v>17077907.060000002</v>
      </c>
    </row>
    <row r="420" spans="1:6" ht="25.5">
      <c r="A420" s="41" t="s">
        <v>432</v>
      </c>
      <c r="B420" s="20" t="s">
        <v>104</v>
      </c>
      <c r="C420" s="20" t="s">
        <v>104</v>
      </c>
      <c r="D420" s="49" t="s">
        <v>433</v>
      </c>
      <c r="E420" s="56"/>
      <c r="F420" s="22">
        <f>F421+F424+F427</f>
        <v>1814670</v>
      </c>
    </row>
    <row r="421" spans="1:6" ht="14.25" customHeight="1">
      <c r="A421" s="26" t="s">
        <v>434</v>
      </c>
      <c r="B421" s="20" t="s">
        <v>104</v>
      </c>
      <c r="C421" s="20" t="s">
        <v>104</v>
      </c>
      <c r="D421" s="49" t="s">
        <v>435</v>
      </c>
      <c r="E421" s="21"/>
      <c r="F421" s="22">
        <f>F422+F423</f>
        <v>706632</v>
      </c>
    </row>
    <row r="422" spans="1:6" ht="26.25">
      <c r="A422" s="29" t="s">
        <v>37</v>
      </c>
      <c r="B422" s="20" t="s">
        <v>104</v>
      </c>
      <c r="C422" s="20" t="s">
        <v>104</v>
      </c>
      <c r="D422" s="49" t="s">
        <v>435</v>
      </c>
      <c r="E422" s="56" t="s">
        <v>38</v>
      </c>
      <c r="F422" s="22">
        <v>297132</v>
      </c>
    </row>
    <row r="423" spans="1:6" ht="15">
      <c r="A423" s="26" t="s">
        <v>210</v>
      </c>
      <c r="B423" s="20" t="s">
        <v>104</v>
      </c>
      <c r="C423" s="20" t="s">
        <v>104</v>
      </c>
      <c r="D423" s="49" t="s">
        <v>435</v>
      </c>
      <c r="E423" s="56" t="s">
        <v>211</v>
      </c>
      <c r="F423" s="22">
        <v>409500</v>
      </c>
    </row>
    <row r="424" spans="1:6" ht="15">
      <c r="A424" s="38" t="s">
        <v>436</v>
      </c>
      <c r="B424" s="20" t="s">
        <v>104</v>
      </c>
      <c r="C424" s="20" t="s">
        <v>104</v>
      </c>
      <c r="D424" s="49" t="s">
        <v>437</v>
      </c>
      <c r="E424" s="21"/>
      <c r="F424" s="22">
        <f>F426+F425</f>
        <v>1108038</v>
      </c>
    </row>
    <row r="425" spans="1:8" ht="26.25">
      <c r="A425" s="29" t="s">
        <v>37</v>
      </c>
      <c r="B425" s="20" t="s">
        <v>104</v>
      </c>
      <c r="C425" s="20" t="s">
        <v>104</v>
      </c>
      <c r="D425" s="49" t="s">
        <v>437</v>
      </c>
      <c r="E425" s="21" t="s">
        <v>38</v>
      </c>
      <c r="F425" s="22">
        <v>478038</v>
      </c>
      <c r="H425" s="28"/>
    </row>
    <row r="426" spans="1:8" ht="12.75" customHeight="1">
      <c r="A426" s="26" t="s">
        <v>210</v>
      </c>
      <c r="B426" s="20" t="s">
        <v>104</v>
      </c>
      <c r="C426" s="20" t="s">
        <v>104</v>
      </c>
      <c r="D426" s="49" t="s">
        <v>437</v>
      </c>
      <c r="E426" s="56" t="s">
        <v>211</v>
      </c>
      <c r="F426" s="22">
        <v>630000</v>
      </c>
      <c r="H426" s="28"/>
    </row>
    <row r="427" spans="1:6" ht="15" hidden="1">
      <c r="A427" s="85" t="s">
        <v>438</v>
      </c>
      <c r="B427" s="20" t="s">
        <v>104</v>
      </c>
      <c r="C427" s="20" t="s">
        <v>104</v>
      </c>
      <c r="D427" s="49" t="s">
        <v>439</v>
      </c>
      <c r="E427" s="21"/>
      <c r="F427" s="22">
        <f>F428</f>
        <v>0</v>
      </c>
    </row>
    <row r="428" spans="1:6" ht="15" hidden="1">
      <c r="A428" s="26" t="s">
        <v>210</v>
      </c>
      <c r="B428" s="20" t="s">
        <v>104</v>
      </c>
      <c r="C428" s="20" t="s">
        <v>104</v>
      </c>
      <c r="D428" s="49" t="s">
        <v>439</v>
      </c>
      <c r="E428" s="56" t="s">
        <v>211</v>
      </c>
      <c r="F428" s="22"/>
    </row>
    <row r="429" spans="1:6" ht="15">
      <c r="A429" s="41" t="s">
        <v>440</v>
      </c>
      <c r="B429" s="20" t="s">
        <v>104</v>
      </c>
      <c r="C429" s="20" t="s">
        <v>104</v>
      </c>
      <c r="D429" s="49" t="s">
        <v>441</v>
      </c>
      <c r="E429" s="56"/>
      <c r="F429" s="22">
        <f>F430</f>
        <v>40000</v>
      </c>
    </row>
    <row r="430" spans="1:6" ht="15">
      <c r="A430" s="29" t="s">
        <v>438</v>
      </c>
      <c r="B430" s="20" t="s">
        <v>104</v>
      </c>
      <c r="C430" s="20" t="s">
        <v>104</v>
      </c>
      <c r="D430" s="49" t="s">
        <v>442</v>
      </c>
      <c r="E430" s="56"/>
      <c r="F430" s="22">
        <f>F431</f>
        <v>40000</v>
      </c>
    </row>
    <row r="431" spans="1:6" ht="26.25">
      <c r="A431" s="29" t="s">
        <v>37</v>
      </c>
      <c r="B431" s="20" t="s">
        <v>104</v>
      </c>
      <c r="C431" s="20" t="s">
        <v>104</v>
      </c>
      <c r="D431" s="49" t="s">
        <v>442</v>
      </c>
      <c r="E431" s="56" t="s">
        <v>38</v>
      </c>
      <c r="F431" s="22">
        <v>40000</v>
      </c>
    </row>
    <row r="432" spans="1:6" ht="38.25">
      <c r="A432" s="41" t="s">
        <v>443</v>
      </c>
      <c r="B432" s="20" t="s">
        <v>104</v>
      </c>
      <c r="C432" s="20" t="s">
        <v>104</v>
      </c>
      <c r="D432" s="49" t="s">
        <v>444</v>
      </c>
      <c r="E432" s="56"/>
      <c r="F432" s="22">
        <f>F437+F433+F435</f>
        <v>15223237.06</v>
      </c>
    </row>
    <row r="433" spans="1:6" ht="31.5" customHeight="1">
      <c r="A433" s="41" t="s">
        <v>724</v>
      </c>
      <c r="B433" s="20" t="s">
        <v>104</v>
      </c>
      <c r="C433" s="20" t="s">
        <v>104</v>
      </c>
      <c r="D433" s="49" t="s">
        <v>723</v>
      </c>
      <c r="E433" s="56"/>
      <c r="F433" s="22">
        <f>F434</f>
        <v>9186415</v>
      </c>
    </row>
    <row r="434" spans="1:6" ht="26.25">
      <c r="A434" s="29" t="s">
        <v>37</v>
      </c>
      <c r="B434" s="20" t="s">
        <v>104</v>
      </c>
      <c r="C434" s="20" t="s">
        <v>104</v>
      </c>
      <c r="D434" s="49" t="s">
        <v>723</v>
      </c>
      <c r="E434" s="56" t="s">
        <v>38</v>
      </c>
      <c r="F434" s="22">
        <f>9186415</f>
        <v>9186415</v>
      </c>
    </row>
    <row r="435" spans="1:6" ht="32.25" customHeight="1">
      <c r="A435" s="41" t="s">
        <v>725</v>
      </c>
      <c r="B435" s="20" t="s">
        <v>104</v>
      </c>
      <c r="C435" s="20" t="s">
        <v>104</v>
      </c>
      <c r="D435" s="49" t="s">
        <v>722</v>
      </c>
      <c r="E435" s="56"/>
      <c r="F435" s="22">
        <f>F436</f>
        <v>3937035</v>
      </c>
    </row>
    <row r="436" spans="1:6" ht="26.25">
      <c r="A436" s="29" t="s">
        <v>37</v>
      </c>
      <c r="B436" s="20" t="s">
        <v>104</v>
      </c>
      <c r="C436" s="20" t="s">
        <v>104</v>
      </c>
      <c r="D436" s="49" t="s">
        <v>722</v>
      </c>
      <c r="E436" s="56" t="s">
        <v>38</v>
      </c>
      <c r="F436" s="22">
        <f>3937035</f>
        <v>3937035</v>
      </c>
    </row>
    <row r="437" spans="1:6" ht="26.25">
      <c r="A437" s="27" t="s">
        <v>199</v>
      </c>
      <c r="B437" s="20" t="s">
        <v>104</v>
      </c>
      <c r="C437" s="20" t="s">
        <v>104</v>
      </c>
      <c r="D437" s="49" t="s">
        <v>445</v>
      </c>
      <c r="E437" s="56"/>
      <c r="F437" s="22">
        <f>F438+F439+F440</f>
        <v>2099787.06</v>
      </c>
    </row>
    <row r="438" spans="1:6" ht="26.25">
      <c r="A438" s="26" t="s">
        <v>446</v>
      </c>
      <c r="B438" s="20" t="s">
        <v>104</v>
      </c>
      <c r="C438" s="20" t="s">
        <v>104</v>
      </c>
      <c r="D438" s="49" t="s">
        <v>445</v>
      </c>
      <c r="E438" s="21" t="s">
        <v>26</v>
      </c>
      <c r="F438" s="22">
        <v>657700</v>
      </c>
    </row>
    <row r="439" spans="1:6" ht="26.25">
      <c r="A439" s="29" t="s">
        <v>37</v>
      </c>
      <c r="B439" s="20" t="s">
        <v>104</v>
      </c>
      <c r="C439" s="20" t="s">
        <v>104</v>
      </c>
      <c r="D439" s="49" t="s">
        <v>445</v>
      </c>
      <c r="E439" s="56" t="s">
        <v>38</v>
      </c>
      <c r="F439" s="22">
        <f>1274360+50000+66117.06</f>
        <v>1390477.06</v>
      </c>
    </row>
    <row r="440" spans="1:6" ht="15">
      <c r="A440" s="41" t="s">
        <v>79</v>
      </c>
      <c r="B440" s="20" t="s">
        <v>104</v>
      </c>
      <c r="C440" s="20" t="s">
        <v>104</v>
      </c>
      <c r="D440" s="49" t="s">
        <v>445</v>
      </c>
      <c r="E440" s="56" t="s">
        <v>80</v>
      </c>
      <c r="F440" s="22">
        <v>51610</v>
      </c>
    </row>
    <row r="441" spans="1:6" ht="15">
      <c r="A441" s="26" t="s">
        <v>447</v>
      </c>
      <c r="B441" s="20" t="s">
        <v>104</v>
      </c>
      <c r="C441" s="20" t="s">
        <v>215</v>
      </c>
      <c r="D441" s="20"/>
      <c r="E441" s="21"/>
      <c r="F441" s="22">
        <f>F442+F454</f>
        <v>9565107</v>
      </c>
    </row>
    <row r="442" spans="1:6" ht="26.25">
      <c r="A442" s="26" t="s">
        <v>364</v>
      </c>
      <c r="B442" s="20" t="s">
        <v>104</v>
      </c>
      <c r="C442" s="20" t="s">
        <v>215</v>
      </c>
      <c r="D442" s="20" t="s">
        <v>365</v>
      </c>
      <c r="E442" s="21"/>
      <c r="F442" s="22">
        <f>F443</f>
        <v>9565107</v>
      </c>
    </row>
    <row r="443" spans="1:6" s="36" customFormat="1" ht="51">
      <c r="A443" s="51" t="s">
        <v>448</v>
      </c>
      <c r="B443" s="32" t="s">
        <v>104</v>
      </c>
      <c r="C443" s="32" t="s">
        <v>215</v>
      </c>
      <c r="D443" s="32" t="s">
        <v>449</v>
      </c>
      <c r="E443" s="39"/>
      <c r="F443" s="35">
        <f>F444+F449</f>
        <v>9565107</v>
      </c>
    </row>
    <row r="444" spans="1:6" ht="25.5">
      <c r="A444" s="41" t="s">
        <v>450</v>
      </c>
      <c r="B444" s="20" t="s">
        <v>104</v>
      </c>
      <c r="C444" s="20" t="s">
        <v>215</v>
      </c>
      <c r="D444" s="20" t="s">
        <v>451</v>
      </c>
      <c r="E444" s="21"/>
      <c r="F444" s="22">
        <f>F445</f>
        <v>9337523</v>
      </c>
    </row>
    <row r="445" spans="1:6" ht="25.5">
      <c r="A445" s="41" t="s">
        <v>199</v>
      </c>
      <c r="B445" s="20" t="s">
        <v>104</v>
      </c>
      <c r="C445" s="20" t="s">
        <v>215</v>
      </c>
      <c r="D445" s="20" t="s">
        <v>452</v>
      </c>
      <c r="E445" s="21"/>
      <c r="F445" s="22">
        <f>F446+F447+F448</f>
        <v>9337523</v>
      </c>
    </row>
    <row r="446" spans="1:6" ht="39">
      <c r="A446" s="29" t="s">
        <v>25</v>
      </c>
      <c r="B446" s="20" t="s">
        <v>104</v>
      </c>
      <c r="C446" s="20" t="s">
        <v>215</v>
      </c>
      <c r="D446" s="20" t="s">
        <v>452</v>
      </c>
      <c r="E446" s="21" t="s">
        <v>26</v>
      </c>
      <c r="F446" s="22">
        <v>8000000</v>
      </c>
    </row>
    <row r="447" spans="1:6" ht="26.25">
      <c r="A447" s="29" t="s">
        <v>37</v>
      </c>
      <c r="B447" s="20" t="s">
        <v>104</v>
      </c>
      <c r="C447" s="20" t="s">
        <v>215</v>
      </c>
      <c r="D447" s="20" t="s">
        <v>452</v>
      </c>
      <c r="E447" s="21" t="s">
        <v>38</v>
      </c>
      <c r="F447" s="22">
        <f>906848+350000+25000+27875</f>
        <v>1309723</v>
      </c>
    </row>
    <row r="448" spans="1:9" ht="15">
      <c r="A448" s="41" t="s">
        <v>79</v>
      </c>
      <c r="B448" s="20" t="s">
        <v>104</v>
      </c>
      <c r="C448" s="20" t="s">
        <v>215</v>
      </c>
      <c r="D448" s="20" t="s">
        <v>452</v>
      </c>
      <c r="E448" s="21" t="s">
        <v>80</v>
      </c>
      <c r="F448" s="22">
        <v>27800</v>
      </c>
      <c r="I448" s="28"/>
    </row>
    <row r="449" spans="1:6" ht="25.5">
      <c r="A449" s="41" t="s">
        <v>453</v>
      </c>
      <c r="B449" s="20" t="s">
        <v>104</v>
      </c>
      <c r="C449" s="20" t="s">
        <v>215</v>
      </c>
      <c r="D449" s="20" t="s">
        <v>454</v>
      </c>
      <c r="E449" s="21"/>
      <c r="F449" s="22">
        <f>F450+F452</f>
        <v>227584</v>
      </c>
    </row>
    <row r="450" spans="1:6" ht="26.25">
      <c r="A450" s="27" t="s">
        <v>455</v>
      </c>
      <c r="B450" s="20" t="s">
        <v>104</v>
      </c>
      <c r="C450" s="20" t="s">
        <v>215</v>
      </c>
      <c r="D450" s="20" t="s">
        <v>456</v>
      </c>
      <c r="E450" s="21"/>
      <c r="F450" s="22">
        <f>F451</f>
        <v>227584</v>
      </c>
    </row>
    <row r="451" spans="1:6" ht="39">
      <c r="A451" s="29" t="s">
        <v>25</v>
      </c>
      <c r="B451" s="20" t="s">
        <v>104</v>
      </c>
      <c r="C451" s="20" t="s">
        <v>215</v>
      </c>
      <c r="D451" s="20" t="s">
        <v>456</v>
      </c>
      <c r="E451" s="21" t="s">
        <v>26</v>
      </c>
      <c r="F451" s="22">
        <v>227584</v>
      </c>
    </row>
    <row r="452" spans="1:6" ht="15" hidden="1">
      <c r="A452" s="29" t="s">
        <v>402</v>
      </c>
      <c r="B452" s="20" t="s">
        <v>104</v>
      </c>
      <c r="C452" s="20" t="s">
        <v>215</v>
      </c>
      <c r="D452" s="20" t="s">
        <v>457</v>
      </c>
      <c r="E452" s="21"/>
      <c r="F452" s="22">
        <f>F453</f>
        <v>0</v>
      </c>
    </row>
    <row r="453" spans="1:6" ht="26.25" hidden="1">
      <c r="A453" s="29" t="s">
        <v>37</v>
      </c>
      <c r="B453" s="20" t="s">
        <v>104</v>
      </c>
      <c r="C453" s="20" t="s">
        <v>215</v>
      </c>
      <c r="D453" s="20" t="s">
        <v>457</v>
      </c>
      <c r="E453" s="21" t="s">
        <v>38</v>
      </c>
      <c r="F453" s="22"/>
    </row>
    <row r="454" spans="1:6" ht="25.5" hidden="1">
      <c r="A454" s="41" t="s">
        <v>458</v>
      </c>
      <c r="B454" s="20" t="s">
        <v>104</v>
      </c>
      <c r="C454" s="20" t="s">
        <v>215</v>
      </c>
      <c r="D454" s="30" t="s">
        <v>459</v>
      </c>
      <c r="E454" s="21"/>
      <c r="F454" s="22">
        <f>F455</f>
        <v>0</v>
      </c>
    </row>
    <row r="455" spans="1:6" ht="25.5" hidden="1">
      <c r="A455" s="41" t="s">
        <v>460</v>
      </c>
      <c r="B455" s="20" t="s">
        <v>104</v>
      </c>
      <c r="C455" s="20" t="s">
        <v>215</v>
      </c>
      <c r="D455" s="30" t="s">
        <v>461</v>
      </c>
      <c r="E455" s="21"/>
      <c r="F455" s="22">
        <f>F456</f>
        <v>0</v>
      </c>
    </row>
    <row r="456" spans="1:6" ht="15" hidden="1">
      <c r="A456" s="41" t="s">
        <v>462</v>
      </c>
      <c r="B456" s="20" t="s">
        <v>104</v>
      </c>
      <c r="C456" s="20" t="s">
        <v>215</v>
      </c>
      <c r="D456" s="87" t="s">
        <v>463</v>
      </c>
      <c r="E456" s="21"/>
      <c r="F456" s="22">
        <f>F457</f>
        <v>0</v>
      </c>
    </row>
    <row r="457" spans="1:6" ht="26.25" hidden="1">
      <c r="A457" s="29" t="s">
        <v>37</v>
      </c>
      <c r="B457" s="20" t="s">
        <v>104</v>
      </c>
      <c r="C457" s="20" t="s">
        <v>215</v>
      </c>
      <c r="D457" s="30" t="s">
        <v>463</v>
      </c>
      <c r="E457" s="21" t="s">
        <v>38</v>
      </c>
      <c r="F457" s="22"/>
    </row>
    <row r="458" spans="1:6" ht="15">
      <c r="A458" s="26" t="s">
        <v>464</v>
      </c>
      <c r="B458" s="20" t="s">
        <v>235</v>
      </c>
      <c r="C458" s="20"/>
      <c r="D458" s="20"/>
      <c r="E458" s="56"/>
      <c r="F458" s="22">
        <f>F459+F485</f>
        <v>32458236.3</v>
      </c>
    </row>
    <row r="459" spans="1:6" ht="15">
      <c r="A459" s="26" t="s">
        <v>465</v>
      </c>
      <c r="B459" s="20" t="s">
        <v>235</v>
      </c>
      <c r="C459" s="20" t="s">
        <v>16</v>
      </c>
      <c r="D459" s="49"/>
      <c r="E459" s="56"/>
      <c r="F459" s="22">
        <f>F460+F476+F481</f>
        <v>28441084.3</v>
      </c>
    </row>
    <row r="460" spans="1:6" ht="26.25">
      <c r="A460" s="26" t="s">
        <v>466</v>
      </c>
      <c r="B460" s="20" t="s">
        <v>235</v>
      </c>
      <c r="C460" s="20" t="s">
        <v>16</v>
      </c>
      <c r="D460" s="20" t="s">
        <v>467</v>
      </c>
      <c r="E460" s="56"/>
      <c r="F460" s="22">
        <f>F461+F470</f>
        <v>28431084.3</v>
      </c>
    </row>
    <row r="461" spans="1:6" s="36" customFormat="1" ht="39">
      <c r="A461" s="26" t="s">
        <v>468</v>
      </c>
      <c r="B461" s="32" t="s">
        <v>469</v>
      </c>
      <c r="C461" s="32" t="s">
        <v>16</v>
      </c>
      <c r="D461" s="32" t="s">
        <v>470</v>
      </c>
      <c r="E461" s="39"/>
      <c r="F461" s="35">
        <f>F462</f>
        <v>18174384.3</v>
      </c>
    </row>
    <row r="462" spans="1:6" ht="38.25">
      <c r="A462" s="40" t="s">
        <v>471</v>
      </c>
      <c r="B462" s="20" t="s">
        <v>469</v>
      </c>
      <c r="C462" s="20" t="s">
        <v>16</v>
      </c>
      <c r="D462" s="20" t="s">
        <v>472</v>
      </c>
      <c r="E462" s="21"/>
      <c r="F462" s="22">
        <f>F463+F468</f>
        <v>18174384.3</v>
      </c>
    </row>
    <row r="463" spans="1:6" ht="26.25">
      <c r="A463" s="26" t="s">
        <v>199</v>
      </c>
      <c r="B463" s="20" t="s">
        <v>469</v>
      </c>
      <c r="C463" s="20" t="s">
        <v>16</v>
      </c>
      <c r="D463" s="20" t="s">
        <v>473</v>
      </c>
      <c r="E463" s="21"/>
      <c r="F463" s="22">
        <f>F464+F465+F467+F466</f>
        <v>17649384.3</v>
      </c>
    </row>
    <row r="464" spans="1:6" ht="39">
      <c r="A464" s="29" t="s">
        <v>25</v>
      </c>
      <c r="B464" s="20" t="s">
        <v>469</v>
      </c>
      <c r="C464" s="20" t="s">
        <v>16</v>
      </c>
      <c r="D464" s="20" t="s">
        <v>473</v>
      </c>
      <c r="E464" s="21" t="s">
        <v>26</v>
      </c>
      <c r="F464" s="22">
        <v>12229600</v>
      </c>
    </row>
    <row r="465" spans="1:6" ht="25.5" customHeight="1">
      <c r="A465" s="29" t="s">
        <v>37</v>
      </c>
      <c r="B465" s="20" t="s">
        <v>469</v>
      </c>
      <c r="C465" s="20" t="s">
        <v>16</v>
      </c>
      <c r="D465" s="20" t="s">
        <v>473</v>
      </c>
      <c r="E465" s="21" t="s">
        <v>38</v>
      </c>
      <c r="F465" s="22">
        <f>2839824+196000+116500+1390760.3+30000+434000</f>
        <v>5007084.3</v>
      </c>
    </row>
    <row r="466" spans="1:6" ht="26.25" hidden="1">
      <c r="A466" s="26" t="s">
        <v>253</v>
      </c>
      <c r="B466" s="20" t="s">
        <v>469</v>
      </c>
      <c r="C466" s="20" t="s">
        <v>16</v>
      </c>
      <c r="D466" s="20" t="s">
        <v>473</v>
      </c>
      <c r="E466" s="21" t="s">
        <v>254</v>
      </c>
      <c r="F466" s="22"/>
    </row>
    <row r="467" spans="1:6" ht="20.25" customHeight="1">
      <c r="A467" s="62" t="s">
        <v>79</v>
      </c>
      <c r="B467" s="20" t="s">
        <v>469</v>
      </c>
      <c r="C467" s="20" t="s">
        <v>16</v>
      </c>
      <c r="D467" s="20" t="s">
        <v>473</v>
      </c>
      <c r="E467" s="21" t="s">
        <v>80</v>
      </c>
      <c r="F467" s="22">
        <v>412700</v>
      </c>
    </row>
    <row r="468" spans="1:6" ht="26.25">
      <c r="A468" s="29" t="s">
        <v>474</v>
      </c>
      <c r="B468" s="20" t="s">
        <v>235</v>
      </c>
      <c r="C468" s="20" t="s">
        <v>16</v>
      </c>
      <c r="D468" s="20" t="s">
        <v>475</v>
      </c>
      <c r="E468" s="21"/>
      <c r="F468" s="22">
        <f>F469</f>
        <v>525000</v>
      </c>
    </row>
    <row r="469" spans="1:6" ht="26.25">
      <c r="A469" s="29" t="s">
        <v>37</v>
      </c>
      <c r="B469" s="20" t="s">
        <v>235</v>
      </c>
      <c r="C469" s="20" t="s">
        <v>16</v>
      </c>
      <c r="D469" s="20" t="s">
        <v>475</v>
      </c>
      <c r="E469" s="21" t="s">
        <v>38</v>
      </c>
      <c r="F469" s="22">
        <f>25000+500000</f>
        <v>525000</v>
      </c>
    </row>
    <row r="470" spans="1:6" s="36" customFormat="1" ht="39">
      <c r="A470" s="26" t="s">
        <v>476</v>
      </c>
      <c r="B470" s="32" t="s">
        <v>469</v>
      </c>
      <c r="C470" s="32" t="s">
        <v>16</v>
      </c>
      <c r="D470" s="57" t="s">
        <v>477</v>
      </c>
      <c r="E470" s="39"/>
      <c r="F470" s="35">
        <f>F471</f>
        <v>10256700</v>
      </c>
    </row>
    <row r="471" spans="1:6" ht="25.5">
      <c r="A471" s="41" t="s">
        <v>478</v>
      </c>
      <c r="B471" s="20" t="s">
        <v>469</v>
      </c>
      <c r="C471" s="20" t="s">
        <v>16</v>
      </c>
      <c r="D471" s="49" t="s">
        <v>479</v>
      </c>
      <c r="E471" s="21"/>
      <c r="F471" s="22">
        <f>F472</f>
        <v>10256700</v>
      </c>
    </row>
    <row r="472" spans="1:6" ht="26.25">
      <c r="A472" s="26" t="s">
        <v>199</v>
      </c>
      <c r="B472" s="20" t="s">
        <v>469</v>
      </c>
      <c r="C472" s="20" t="s">
        <v>16</v>
      </c>
      <c r="D472" s="49" t="s">
        <v>480</v>
      </c>
      <c r="E472" s="21"/>
      <c r="F472" s="22">
        <f>F473+F474+F475</f>
        <v>10256700</v>
      </c>
    </row>
    <row r="473" spans="1:6" ht="39">
      <c r="A473" s="29" t="s">
        <v>25</v>
      </c>
      <c r="B473" s="20" t="s">
        <v>469</v>
      </c>
      <c r="C473" s="20" t="s">
        <v>16</v>
      </c>
      <c r="D473" s="49" t="s">
        <v>480</v>
      </c>
      <c r="E473" s="21" t="s">
        <v>26</v>
      </c>
      <c r="F473" s="22">
        <f>9716200+6000</f>
        <v>9722200</v>
      </c>
    </row>
    <row r="474" spans="1:6" ht="26.25">
      <c r="A474" s="29" t="s">
        <v>37</v>
      </c>
      <c r="B474" s="20" t="s">
        <v>469</v>
      </c>
      <c r="C474" s="20" t="s">
        <v>16</v>
      </c>
      <c r="D474" s="49" t="s">
        <v>480</v>
      </c>
      <c r="E474" s="21" t="s">
        <v>38</v>
      </c>
      <c r="F474" s="22">
        <f>265200+35600+228400</f>
        <v>529200</v>
      </c>
    </row>
    <row r="475" spans="1:6" ht="15">
      <c r="A475" s="62" t="s">
        <v>79</v>
      </c>
      <c r="B475" s="20" t="s">
        <v>469</v>
      </c>
      <c r="C475" s="20" t="s">
        <v>16</v>
      </c>
      <c r="D475" s="49" t="s">
        <v>480</v>
      </c>
      <c r="E475" s="21" t="s">
        <v>80</v>
      </c>
      <c r="F475" s="22">
        <v>5300</v>
      </c>
    </row>
    <row r="476" spans="1:6" ht="25.5">
      <c r="A476" s="51" t="s">
        <v>481</v>
      </c>
      <c r="B476" s="20" t="s">
        <v>469</v>
      </c>
      <c r="C476" s="20" t="s">
        <v>16</v>
      </c>
      <c r="D476" s="20" t="s">
        <v>408</v>
      </c>
      <c r="E476" s="31"/>
      <c r="F476" s="22">
        <f>F477</f>
        <v>10000</v>
      </c>
    </row>
    <row r="477" spans="1:6" ht="51">
      <c r="A477" s="40" t="s">
        <v>409</v>
      </c>
      <c r="B477" s="20" t="s">
        <v>469</v>
      </c>
      <c r="C477" s="20" t="s">
        <v>16</v>
      </c>
      <c r="D477" s="20" t="s">
        <v>410</v>
      </c>
      <c r="E477" s="31"/>
      <c r="F477" s="22">
        <f>F478</f>
        <v>10000</v>
      </c>
    </row>
    <row r="478" spans="1:6" ht="25.5">
      <c r="A478" s="50" t="s">
        <v>411</v>
      </c>
      <c r="B478" s="20" t="s">
        <v>469</v>
      </c>
      <c r="C478" s="20" t="s">
        <v>16</v>
      </c>
      <c r="D478" s="20" t="s">
        <v>412</v>
      </c>
      <c r="E478" s="31"/>
      <c r="F478" s="22">
        <f>F479</f>
        <v>10000</v>
      </c>
    </row>
    <row r="479" spans="1:6" ht="15">
      <c r="A479" s="50" t="s">
        <v>413</v>
      </c>
      <c r="B479" s="20" t="s">
        <v>469</v>
      </c>
      <c r="C479" s="20" t="s">
        <v>16</v>
      </c>
      <c r="D479" s="20" t="s">
        <v>414</v>
      </c>
      <c r="E479" s="31"/>
      <c r="F479" s="22">
        <f>F480</f>
        <v>10000</v>
      </c>
    </row>
    <row r="480" spans="1:6" ht="26.25">
      <c r="A480" s="29" t="s">
        <v>37</v>
      </c>
      <c r="B480" s="20" t="s">
        <v>469</v>
      </c>
      <c r="C480" s="20" t="s">
        <v>16</v>
      </c>
      <c r="D480" s="20" t="s">
        <v>414</v>
      </c>
      <c r="E480" s="21" t="s">
        <v>38</v>
      </c>
      <c r="F480" s="22">
        <v>10000</v>
      </c>
    </row>
    <row r="481" spans="1:6" ht="25.5" hidden="1">
      <c r="A481" s="41" t="s">
        <v>458</v>
      </c>
      <c r="B481" s="20" t="s">
        <v>469</v>
      </c>
      <c r="C481" s="20" t="s">
        <v>16</v>
      </c>
      <c r="D481" s="49" t="s">
        <v>459</v>
      </c>
      <c r="E481" s="21"/>
      <c r="F481" s="22">
        <f>F482</f>
        <v>0</v>
      </c>
    </row>
    <row r="482" spans="1:6" ht="26.25" hidden="1">
      <c r="A482" s="29" t="s">
        <v>460</v>
      </c>
      <c r="B482" s="20" t="s">
        <v>469</v>
      </c>
      <c r="C482" s="20" t="s">
        <v>16</v>
      </c>
      <c r="D482" s="49" t="s">
        <v>461</v>
      </c>
      <c r="E482" s="21"/>
      <c r="F482" s="22">
        <f>F483</f>
        <v>0</v>
      </c>
    </row>
    <row r="483" spans="1:6" ht="15" hidden="1">
      <c r="A483" s="29" t="s">
        <v>482</v>
      </c>
      <c r="B483" s="20" t="s">
        <v>469</v>
      </c>
      <c r="C483" s="20" t="s">
        <v>16</v>
      </c>
      <c r="D483" s="30" t="s">
        <v>483</v>
      </c>
      <c r="E483" s="21"/>
      <c r="F483" s="22">
        <f>F484</f>
        <v>0</v>
      </c>
    </row>
    <row r="484" spans="1:6" ht="24.75" hidden="1">
      <c r="A484" s="89" t="s">
        <v>37</v>
      </c>
      <c r="B484" s="20" t="s">
        <v>469</v>
      </c>
      <c r="C484" s="20" t="s">
        <v>16</v>
      </c>
      <c r="D484" s="30" t="s">
        <v>483</v>
      </c>
      <c r="E484" s="21" t="s">
        <v>38</v>
      </c>
      <c r="F484" s="22"/>
    </row>
    <row r="485" spans="1:6" ht="15">
      <c r="A485" s="26" t="s">
        <v>484</v>
      </c>
      <c r="B485" s="20" t="s">
        <v>235</v>
      </c>
      <c r="C485" s="20" t="s">
        <v>41</v>
      </c>
      <c r="D485" s="20"/>
      <c r="E485" s="21"/>
      <c r="F485" s="22">
        <f>F486</f>
        <v>4017152</v>
      </c>
    </row>
    <row r="486" spans="1:6" ht="26.25">
      <c r="A486" s="26" t="s">
        <v>466</v>
      </c>
      <c r="B486" s="20" t="s">
        <v>235</v>
      </c>
      <c r="C486" s="20" t="s">
        <v>41</v>
      </c>
      <c r="D486" s="20" t="s">
        <v>467</v>
      </c>
      <c r="E486" s="21"/>
      <c r="F486" s="22">
        <f>F487</f>
        <v>4017152</v>
      </c>
    </row>
    <row r="487" spans="1:6" ht="51.75">
      <c r="A487" s="26" t="s">
        <v>485</v>
      </c>
      <c r="B487" s="20" t="s">
        <v>235</v>
      </c>
      <c r="C487" s="20" t="s">
        <v>41</v>
      </c>
      <c r="D487" s="20" t="s">
        <v>486</v>
      </c>
      <c r="E487" s="21"/>
      <c r="F487" s="22">
        <f>F488+F493</f>
        <v>4017152</v>
      </c>
    </row>
    <row r="488" spans="1:6" ht="25.5">
      <c r="A488" s="90" t="s">
        <v>487</v>
      </c>
      <c r="B488" s="20" t="s">
        <v>235</v>
      </c>
      <c r="C488" s="20" t="s">
        <v>41</v>
      </c>
      <c r="D488" s="20" t="s">
        <v>488</v>
      </c>
      <c r="E488" s="21"/>
      <c r="F488" s="22">
        <f>F489</f>
        <v>3964280</v>
      </c>
    </row>
    <row r="489" spans="1:6" ht="26.25">
      <c r="A489" s="26" t="s">
        <v>199</v>
      </c>
      <c r="B489" s="20" t="s">
        <v>235</v>
      </c>
      <c r="C489" s="20" t="s">
        <v>41</v>
      </c>
      <c r="D489" s="20" t="s">
        <v>489</v>
      </c>
      <c r="E489" s="21"/>
      <c r="F489" s="22">
        <f>F490+F491+F492</f>
        <v>3964280</v>
      </c>
    </row>
    <row r="490" spans="1:6" ht="39">
      <c r="A490" s="29" t="s">
        <v>25</v>
      </c>
      <c r="B490" s="20" t="s">
        <v>235</v>
      </c>
      <c r="C490" s="20" t="s">
        <v>41</v>
      </c>
      <c r="D490" s="20" t="s">
        <v>489</v>
      </c>
      <c r="E490" s="21" t="s">
        <v>26</v>
      </c>
      <c r="F490" s="22">
        <v>3679000</v>
      </c>
    </row>
    <row r="491" spans="1:6" ht="26.25">
      <c r="A491" s="29" t="s">
        <v>37</v>
      </c>
      <c r="B491" s="20" t="s">
        <v>235</v>
      </c>
      <c r="C491" s="20" t="s">
        <v>41</v>
      </c>
      <c r="D491" s="20" t="s">
        <v>489</v>
      </c>
      <c r="E491" s="21" t="s">
        <v>38</v>
      </c>
      <c r="F491" s="22">
        <f>233280+50000</f>
        <v>283280</v>
      </c>
    </row>
    <row r="492" spans="1:6" ht="15">
      <c r="A492" s="62" t="s">
        <v>79</v>
      </c>
      <c r="B492" s="20" t="s">
        <v>235</v>
      </c>
      <c r="C492" s="20" t="s">
        <v>41</v>
      </c>
      <c r="D492" s="20" t="s">
        <v>489</v>
      </c>
      <c r="E492" s="21" t="s">
        <v>80</v>
      </c>
      <c r="F492" s="22">
        <v>2000</v>
      </c>
    </row>
    <row r="493" spans="1:6" ht="39">
      <c r="A493" s="91" t="s">
        <v>490</v>
      </c>
      <c r="B493" s="20" t="s">
        <v>235</v>
      </c>
      <c r="C493" s="20" t="s">
        <v>41</v>
      </c>
      <c r="D493" s="20" t="s">
        <v>491</v>
      </c>
      <c r="E493" s="21"/>
      <c r="F493" s="22">
        <f>F494</f>
        <v>52872</v>
      </c>
    </row>
    <row r="494" spans="1:6" ht="39">
      <c r="A494" s="27" t="s">
        <v>492</v>
      </c>
      <c r="B494" s="20" t="s">
        <v>235</v>
      </c>
      <c r="C494" s="20" t="s">
        <v>41</v>
      </c>
      <c r="D494" s="20" t="s">
        <v>493</v>
      </c>
      <c r="E494" s="21"/>
      <c r="F494" s="22">
        <f>F495</f>
        <v>52872</v>
      </c>
    </row>
    <row r="495" spans="1:6" ht="39">
      <c r="A495" s="29" t="s">
        <v>25</v>
      </c>
      <c r="B495" s="20" t="s">
        <v>235</v>
      </c>
      <c r="C495" s="20" t="s">
        <v>41</v>
      </c>
      <c r="D495" s="20" t="s">
        <v>493</v>
      </c>
      <c r="E495" s="21" t="s">
        <v>26</v>
      </c>
      <c r="F495" s="22">
        <v>52872</v>
      </c>
    </row>
    <row r="496" spans="1:6" ht="15">
      <c r="A496" s="26" t="s">
        <v>494</v>
      </c>
      <c r="B496" s="20" t="s">
        <v>215</v>
      </c>
      <c r="C496" s="20"/>
      <c r="D496" s="49"/>
      <c r="E496" s="56"/>
      <c r="F496" s="22">
        <f>F497</f>
        <v>385299</v>
      </c>
    </row>
    <row r="497" spans="1:6" ht="15">
      <c r="A497" s="41" t="s">
        <v>495</v>
      </c>
      <c r="B497" s="20" t="s">
        <v>215</v>
      </c>
      <c r="C497" s="20" t="s">
        <v>104</v>
      </c>
      <c r="D497" s="20"/>
      <c r="E497" s="21"/>
      <c r="F497" s="22">
        <f>F498</f>
        <v>385299</v>
      </c>
    </row>
    <row r="498" spans="1:6" ht="15">
      <c r="A498" s="26" t="s">
        <v>81</v>
      </c>
      <c r="B498" s="20" t="s">
        <v>215</v>
      </c>
      <c r="C498" s="20" t="s">
        <v>104</v>
      </c>
      <c r="D498" s="45" t="s">
        <v>82</v>
      </c>
      <c r="E498" s="31"/>
      <c r="F498" s="22">
        <f>F499</f>
        <v>385299</v>
      </c>
    </row>
    <row r="499" spans="1:6" ht="15">
      <c r="A499" s="26" t="s">
        <v>88</v>
      </c>
      <c r="B499" s="20" t="s">
        <v>215</v>
      </c>
      <c r="C499" s="20" t="s">
        <v>104</v>
      </c>
      <c r="D499" s="20" t="s">
        <v>89</v>
      </c>
      <c r="E499" s="21"/>
      <c r="F499" s="22">
        <f>F500</f>
        <v>385299</v>
      </c>
    </row>
    <row r="500" spans="1:6" ht="25.5">
      <c r="A500" s="43" t="s">
        <v>496</v>
      </c>
      <c r="B500" s="20" t="s">
        <v>215</v>
      </c>
      <c r="C500" s="20" t="s">
        <v>104</v>
      </c>
      <c r="D500" s="20" t="s">
        <v>497</v>
      </c>
      <c r="E500" s="21"/>
      <c r="F500" s="22">
        <f>F501</f>
        <v>385299</v>
      </c>
    </row>
    <row r="501" spans="1:6" ht="26.25">
      <c r="A501" s="29" t="s">
        <v>37</v>
      </c>
      <c r="B501" s="20" t="s">
        <v>215</v>
      </c>
      <c r="C501" s="20" t="s">
        <v>104</v>
      </c>
      <c r="D501" s="20" t="s">
        <v>497</v>
      </c>
      <c r="E501" s="31" t="s">
        <v>38</v>
      </c>
      <c r="F501" s="22">
        <v>385299</v>
      </c>
    </row>
    <row r="502" spans="1:6" ht="15">
      <c r="A502" s="26" t="s">
        <v>498</v>
      </c>
      <c r="B502" s="20" t="s">
        <v>499</v>
      </c>
      <c r="C502" s="20"/>
      <c r="D502" s="49"/>
      <c r="E502" s="56"/>
      <c r="F502" s="22">
        <f>F503+F509+F541</f>
        <v>47285880</v>
      </c>
    </row>
    <row r="503" spans="1:6" ht="15">
      <c r="A503" s="26" t="s">
        <v>500</v>
      </c>
      <c r="B503" s="20" t="s">
        <v>499</v>
      </c>
      <c r="C503" s="20" t="s">
        <v>16</v>
      </c>
      <c r="D503" s="20"/>
      <c r="E503" s="21"/>
      <c r="F503" s="22">
        <f>F504</f>
        <v>268100</v>
      </c>
    </row>
    <row r="504" spans="1:6" ht="26.25">
      <c r="A504" s="26" t="s">
        <v>501</v>
      </c>
      <c r="B504" s="20" t="s">
        <v>499</v>
      </c>
      <c r="C504" s="20" t="s">
        <v>16</v>
      </c>
      <c r="D504" s="20" t="s">
        <v>43</v>
      </c>
      <c r="E504" s="21"/>
      <c r="F504" s="22">
        <f>F505</f>
        <v>268100</v>
      </c>
    </row>
    <row r="505" spans="1:6" s="36" customFormat="1" ht="51">
      <c r="A505" s="52" t="s">
        <v>502</v>
      </c>
      <c r="B505" s="32" t="s">
        <v>499</v>
      </c>
      <c r="C505" s="32" t="s">
        <v>16</v>
      </c>
      <c r="D505" s="32" t="s">
        <v>121</v>
      </c>
      <c r="E505" s="39"/>
      <c r="F505" s="35">
        <f>F507</f>
        <v>268100</v>
      </c>
    </row>
    <row r="506" spans="1:6" ht="25.5">
      <c r="A506" s="55" t="s">
        <v>503</v>
      </c>
      <c r="B506" s="20" t="s">
        <v>499</v>
      </c>
      <c r="C506" s="20" t="s">
        <v>16</v>
      </c>
      <c r="D506" s="20" t="s">
        <v>504</v>
      </c>
      <c r="E506" s="21"/>
      <c r="F506" s="22">
        <f>F507</f>
        <v>268100</v>
      </c>
    </row>
    <row r="507" spans="1:6" ht="25.5">
      <c r="A507" s="52" t="s">
        <v>505</v>
      </c>
      <c r="B507" s="20" t="s">
        <v>506</v>
      </c>
      <c r="C507" s="20" t="s">
        <v>16</v>
      </c>
      <c r="D507" s="20" t="s">
        <v>507</v>
      </c>
      <c r="E507" s="21"/>
      <c r="F507" s="22">
        <f>F508</f>
        <v>268100</v>
      </c>
    </row>
    <row r="508" spans="1:6" ht="15">
      <c r="A508" s="62" t="s">
        <v>210</v>
      </c>
      <c r="B508" s="20" t="s">
        <v>506</v>
      </c>
      <c r="C508" s="20" t="s">
        <v>16</v>
      </c>
      <c r="D508" s="20" t="s">
        <v>507</v>
      </c>
      <c r="E508" s="21" t="s">
        <v>211</v>
      </c>
      <c r="F508" s="22">
        <v>268100</v>
      </c>
    </row>
    <row r="509" spans="1:6" ht="15">
      <c r="A509" s="26" t="s">
        <v>508</v>
      </c>
      <c r="B509" s="20">
        <v>10</v>
      </c>
      <c r="C509" s="20" t="s">
        <v>28</v>
      </c>
      <c r="D509" s="20"/>
      <c r="E509" s="21"/>
      <c r="F509" s="22">
        <f>F515+F530+F510</f>
        <v>33910643</v>
      </c>
    </row>
    <row r="510" spans="1:6" ht="26.25">
      <c r="A510" s="26" t="s">
        <v>466</v>
      </c>
      <c r="B510" s="20">
        <v>10</v>
      </c>
      <c r="C510" s="20" t="s">
        <v>28</v>
      </c>
      <c r="D510" s="20" t="s">
        <v>467</v>
      </c>
      <c r="E510" s="21"/>
      <c r="F510" s="22">
        <f>F511</f>
        <v>1665442</v>
      </c>
    </row>
    <row r="511" spans="1:6" s="36" customFormat="1" ht="51.75">
      <c r="A511" s="26" t="s">
        <v>485</v>
      </c>
      <c r="B511" s="32">
        <v>10</v>
      </c>
      <c r="C511" s="32" t="s">
        <v>28</v>
      </c>
      <c r="D511" s="32" t="s">
        <v>486</v>
      </c>
      <c r="E511" s="39"/>
      <c r="F511" s="35">
        <f>F512</f>
        <v>1665442</v>
      </c>
    </row>
    <row r="512" spans="1:6" ht="25.5">
      <c r="A512" s="55" t="s">
        <v>509</v>
      </c>
      <c r="B512" s="20">
        <v>10</v>
      </c>
      <c r="C512" s="20" t="s">
        <v>28</v>
      </c>
      <c r="D512" s="20" t="s">
        <v>510</v>
      </c>
      <c r="E512" s="21"/>
      <c r="F512" s="22">
        <f>F513</f>
        <v>1665442</v>
      </c>
    </row>
    <row r="513" spans="1:6" ht="39">
      <c r="A513" s="38" t="s">
        <v>511</v>
      </c>
      <c r="B513" s="20">
        <v>10</v>
      </c>
      <c r="C513" s="20" t="s">
        <v>28</v>
      </c>
      <c r="D513" s="45" t="s">
        <v>512</v>
      </c>
      <c r="E513" s="21"/>
      <c r="F513" s="22">
        <f>F514</f>
        <v>1665442</v>
      </c>
    </row>
    <row r="514" spans="1:6" ht="15">
      <c r="A514" s="62" t="s">
        <v>210</v>
      </c>
      <c r="B514" s="20">
        <v>10</v>
      </c>
      <c r="C514" s="20" t="s">
        <v>28</v>
      </c>
      <c r="D514" s="45" t="s">
        <v>512</v>
      </c>
      <c r="E514" s="21" t="s">
        <v>211</v>
      </c>
      <c r="F514" s="22">
        <v>1665442</v>
      </c>
    </row>
    <row r="515" spans="1:6" ht="39">
      <c r="A515" s="26" t="s">
        <v>513</v>
      </c>
      <c r="B515" s="20">
        <v>10</v>
      </c>
      <c r="C515" s="20" t="s">
        <v>28</v>
      </c>
      <c r="D515" s="20" t="s">
        <v>43</v>
      </c>
      <c r="E515" s="21"/>
      <c r="F515" s="22">
        <f>F516</f>
        <v>10509531</v>
      </c>
    </row>
    <row r="516" spans="1:8" s="36" customFormat="1" ht="51">
      <c r="A516" s="48" t="s">
        <v>514</v>
      </c>
      <c r="B516" s="32">
        <v>10</v>
      </c>
      <c r="C516" s="32" t="s">
        <v>28</v>
      </c>
      <c r="D516" s="32" t="s">
        <v>121</v>
      </c>
      <c r="E516" s="39"/>
      <c r="F516" s="35">
        <f>F517</f>
        <v>10509531</v>
      </c>
      <c r="H516" s="74"/>
    </row>
    <row r="517" spans="1:6" ht="25.5">
      <c r="A517" s="48" t="s">
        <v>515</v>
      </c>
      <c r="B517" s="20">
        <v>10</v>
      </c>
      <c r="C517" s="20" t="s">
        <v>28</v>
      </c>
      <c r="D517" s="20" t="s">
        <v>516</v>
      </c>
      <c r="E517" s="21"/>
      <c r="F517" s="22">
        <f>F518+F521+F524+F527</f>
        <v>10509531</v>
      </c>
    </row>
    <row r="518" spans="1:6" ht="26.25">
      <c r="A518" s="27" t="s">
        <v>517</v>
      </c>
      <c r="B518" s="20">
        <v>10</v>
      </c>
      <c r="C518" s="20" t="s">
        <v>28</v>
      </c>
      <c r="D518" s="20" t="s">
        <v>518</v>
      </c>
      <c r="E518" s="21"/>
      <c r="F518" s="22">
        <f>F520+F519</f>
        <v>43900</v>
      </c>
    </row>
    <row r="519" spans="1:6" ht="26.25">
      <c r="A519" s="29" t="s">
        <v>37</v>
      </c>
      <c r="B519" s="20">
        <v>10</v>
      </c>
      <c r="C519" s="20" t="s">
        <v>28</v>
      </c>
      <c r="D519" s="20" t="s">
        <v>518</v>
      </c>
      <c r="E519" s="21" t="s">
        <v>38</v>
      </c>
      <c r="F519" s="22">
        <f>670+100</f>
        <v>770</v>
      </c>
    </row>
    <row r="520" spans="1:6" ht="15">
      <c r="A520" s="94" t="s">
        <v>210</v>
      </c>
      <c r="B520" s="20">
        <v>10</v>
      </c>
      <c r="C520" s="20" t="s">
        <v>28</v>
      </c>
      <c r="D520" s="20" t="s">
        <v>518</v>
      </c>
      <c r="E520" s="21" t="s">
        <v>211</v>
      </c>
      <c r="F520" s="22">
        <f>43230-100</f>
        <v>43130</v>
      </c>
    </row>
    <row r="521" spans="1:6" ht="26.25">
      <c r="A521" s="27" t="s">
        <v>519</v>
      </c>
      <c r="B521" s="20">
        <v>10</v>
      </c>
      <c r="C521" s="20" t="s">
        <v>28</v>
      </c>
      <c r="D521" s="20" t="s">
        <v>520</v>
      </c>
      <c r="E521" s="21"/>
      <c r="F521" s="22">
        <f>F523+F522</f>
        <v>431394</v>
      </c>
    </row>
    <row r="522" spans="1:6" ht="26.25">
      <c r="A522" s="29" t="s">
        <v>37</v>
      </c>
      <c r="B522" s="20">
        <v>10</v>
      </c>
      <c r="C522" s="20" t="s">
        <v>28</v>
      </c>
      <c r="D522" s="20" t="s">
        <v>520</v>
      </c>
      <c r="E522" s="21" t="s">
        <v>38</v>
      </c>
      <c r="F522" s="22">
        <v>4700</v>
      </c>
    </row>
    <row r="523" spans="1:6" ht="15">
      <c r="A523" s="94" t="s">
        <v>210</v>
      </c>
      <c r="B523" s="20">
        <v>10</v>
      </c>
      <c r="C523" s="20" t="s">
        <v>28</v>
      </c>
      <c r="D523" s="20" t="s">
        <v>520</v>
      </c>
      <c r="E523" s="21" t="s">
        <v>211</v>
      </c>
      <c r="F523" s="22">
        <v>426694</v>
      </c>
    </row>
    <row r="524" spans="1:6" ht="15">
      <c r="A524" s="26" t="s">
        <v>521</v>
      </c>
      <c r="B524" s="20">
        <v>10</v>
      </c>
      <c r="C524" s="20" t="s">
        <v>28</v>
      </c>
      <c r="D524" s="20" t="s">
        <v>522</v>
      </c>
      <c r="E524" s="21"/>
      <c r="F524" s="22">
        <f>F526+F525</f>
        <v>9049237</v>
      </c>
    </row>
    <row r="525" spans="1:6" ht="26.25">
      <c r="A525" s="29" t="s">
        <v>37</v>
      </c>
      <c r="B525" s="20">
        <v>10</v>
      </c>
      <c r="C525" s="20" t="s">
        <v>28</v>
      </c>
      <c r="D525" s="20" t="s">
        <v>522</v>
      </c>
      <c r="E525" s="21" t="s">
        <v>38</v>
      </c>
      <c r="F525" s="22">
        <f>90000+62000</f>
        <v>152000</v>
      </c>
    </row>
    <row r="526" spans="1:6" ht="15">
      <c r="A526" s="94" t="s">
        <v>210</v>
      </c>
      <c r="B526" s="20">
        <v>10</v>
      </c>
      <c r="C526" s="20" t="s">
        <v>28</v>
      </c>
      <c r="D526" s="20" t="s">
        <v>522</v>
      </c>
      <c r="E526" s="21" t="s">
        <v>211</v>
      </c>
      <c r="F526" s="22">
        <f>8897237</f>
        <v>8897237</v>
      </c>
    </row>
    <row r="527" spans="1:6" ht="15">
      <c r="A527" s="26" t="s">
        <v>523</v>
      </c>
      <c r="B527" s="20">
        <v>10</v>
      </c>
      <c r="C527" s="20" t="s">
        <v>28</v>
      </c>
      <c r="D527" s="20" t="s">
        <v>524</v>
      </c>
      <c r="E527" s="21"/>
      <c r="F527" s="22">
        <f>F529+F528</f>
        <v>985000</v>
      </c>
    </row>
    <row r="528" spans="1:6" ht="26.25">
      <c r="A528" s="29" t="s">
        <v>37</v>
      </c>
      <c r="B528" s="20">
        <v>10</v>
      </c>
      <c r="C528" s="20" t="s">
        <v>28</v>
      </c>
      <c r="D528" s="20" t="s">
        <v>524</v>
      </c>
      <c r="E528" s="21" t="s">
        <v>38</v>
      </c>
      <c r="F528" s="22">
        <f>16000+3400</f>
        <v>19400</v>
      </c>
    </row>
    <row r="529" spans="1:6" ht="15">
      <c r="A529" s="94" t="s">
        <v>210</v>
      </c>
      <c r="B529" s="20">
        <v>10</v>
      </c>
      <c r="C529" s="20" t="s">
        <v>28</v>
      </c>
      <c r="D529" s="20" t="s">
        <v>524</v>
      </c>
      <c r="E529" s="21" t="s">
        <v>211</v>
      </c>
      <c r="F529" s="22">
        <f>965600</f>
        <v>965600</v>
      </c>
    </row>
    <row r="530" spans="1:6" ht="26.25">
      <c r="A530" s="26" t="s">
        <v>364</v>
      </c>
      <c r="B530" s="20">
        <v>10</v>
      </c>
      <c r="C530" s="20" t="s">
        <v>28</v>
      </c>
      <c r="D530" s="20" t="s">
        <v>365</v>
      </c>
      <c r="E530" s="21"/>
      <c r="F530" s="22">
        <f>F531+F536</f>
        <v>21735670</v>
      </c>
    </row>
    <row r="531" spans="1:6" s="36" customFormat="1" ht="39">
      <c r="A531" s="19" t="s">
        <v>366</v>
      </c>
      <c r="B531" s="32">
        <v>10</v>
      </c>
      <c r="C531" s="32" t="s">
        <v>28</v>
      </c>
      <c r="D531" s="32" t="s">
        <v>367</v>
      </c>
      <c r="E531" s="39"/>
      <c r="F531" s="35">
        <f>F532</f>
        <v>21310670</v>
      </c>
    </row>
    <row r="532" spans="1:6" ht="25.5">
      <c r="A532" s="41" t="s">
        <v>525</v>
      </c>
      <c r="B532" s="20">
        <v>10</v>
      </c>
      <c r="C532" s="20" t="s">
        <v>28</v>
      </c>
      <c r="D532" s="20" t="s">
        <v>526</v>
      </c>
      <c r="E532" s="21"/>
      <c r="F532" s="22">
        <f>F533</f>
        <v>21310670</v>
      </c>
    </row>
    <row r="533" spans="1:6" ht="51.75">
      <c r="A533" s="38" t="s">
        <v>527</v>
      </c>
      <c r="B533" s="20">
        <v>10</v>
      </c>
      <c r="C533" s="20" t="s">
        <v>28</v>
      </c>
      <c r="D533" s="20" t="s">
        <v>528</v>
      </c>
      <c r="E533" s="21"/>
      <c r="F533" s="22">
        <f>F534+F535</f>
        <v>21310670</v>
      </c>
    </row>
    <row r="534" spans="1:6" ht="26.25">
      <c r="A534" s="29" t="s">
        <v>37</v>
      </c>
      <c r="B534" s="20">
        <v>10</v>
      </c>
      <c r="C534" s="20" t="s">
        <v>28</v>
      </c>
      <c r="D534" s="20" t="s">
        <v>528</v>
      </c>
      <c r="E534" s="21" t="s">
        <v>38</v>
      </c>
      <c r="F534" s="22"/>
    </row>
    <row r="535" spans="1:6" ht="15">
      <c r="A535" s="94" t="s">
        <v>210</v>
      </c>
      <c r="B535" s="20">
        <v>10</v>
      </c>
      <c r="C535" s="20" t="s">
        <v>28</v>
      </c>
      <c r="D535" s="20" t="s">
        <v>528</v>
      </c>
      <c r="E535" s="21" t="s">
        <v>211</v>
      </c>
      <c r="F535" s="22">
        <v>21310670</v>
      </c>
    </row>
    <row r="536" spans="1:6" s="36" customFormat="1" ht="51.75">
      <c r="A536" s="29" t="s">
        <v>416</v>
      </c>
      <c r="B536" s="32">
        <v>10</v>
      </c>
      <c r="C536" s="32" t="s">
        <v>28</v>
      </c>
      <c r="D536" s="32" t="s">
        <v>417</v>
      </c>
      <c r="E536" s="39"/>
      <c r="F536" s="35">
        <f>F537</f>
        <v>425000</v>
      </c>
    </row>
    <row r="537" spans="1:6" ht="25.5">
      <c r="A537" s="48" t="s">
        <v>529</v>
      </c>
      <c r="B537" s="20">
        <v>10</v>
      </c>
      <c r="C537" s="20" t="s">
        <v>28</v>
      </c>
      <c r="D537" s="20" t="s">
        <v>696</v>
      </c>
      <c r="E537" s="21"/>
      <c r="F537" s="22">
        <f>F538</f>
        <v>425000</v>
      </c>
    </row>
    <row r="538" spans="1:6" ht="51.75">
      <c r="A538" s="78" t="s">
        <v>531</v>
      </c>
      <c r="B538" s="20">
        <v>10</v>
      </c>
      <c r="C538" s="20" t="s">
        <v>28</v>
      </c>
      <c r="D538" s="20" t="s">
        <v>697</v>
      </c>
      <c r="E538" s="21"/>
      <c r="F538" s="22">
        <f>F540</f>
        <v>425000</v>
      </c>
    </row>
    <row r="539" spans="1:6" ht="26.25" hidden="1">
      <c r="A539" s="29" t="s">
        <v>37</v>
      </c>
      <c r="B539" s="20">
        <v>10</v>
      </c>
      <c r="C539" s="20" t="s">
        <v>28</v>
      </c>
      <c r="D539" s="20" t="s">
        <v>532</v>
      </c>
      <c r="E539" s="21" t="s">
        <v>38</v>
      </c>
      <c r="F539" s="22"/>
    </row>
    <row r="540" spans="1:6" ht="15">
      <c r="A540" s="94" t="s">
        <v>210</v>
      </c>
      <c r="B540" s="20">
        <v>10</v>
      </c>
      <c r="C540" s="20" t="s">
        <v>28</v>
      </c>
      <c r="D540" s="20" t="s">
        <v>697</v>
      </c>
      <c r="E540" s="21" t="s">
        <v>211</v>
      </c>
      <c r="F540" s="185">
        <v>425000</v>
      </c>
    </row>
    <row r="541" spans="1:6" ht="15">
      <c r="A541" s="26" t="s">
        <v>533</v>
      </c>
      <c r="B541" s="20">
        <v>10</v>
      </c>
      <c r="C541" s="20" t="s">
        <v>41</v>
      </c>
      <c r="D541" s="20"/>
      <c r="E541" s="21"/>
      <c r="F541" s="22">
        <f>F555+F542+F565</f>
        <v>13107137</v>
      </c>
    </row>
    <row r="542" spans="1:7" ht="26.25">
      <c r="A542" s="26" t="s">
        <v>119</v>
      </c>
      <c r="B542" s="20">
        <v>10</v>
      </c>
      <c r="C542" s="20" t="s">
        <v>41</v>
      </c>
      <c r="D542" s="96" t="s">
        <v>43</v>
      </c>
      <c r="E542" s="21"/>
      <c r="F542" s="22">
        <f>F548+F543</f>
        <v>10993023</v>
      </c>
      <c r="G542" s="28"/>
    </row>
    <row r="543" spans="1:6" ht="51">
      <c r="A543" s="48" t="s">
        <v>514</v>
      </c>
      <c r="B543" s="20">
        <v>10</v>
      </c>
      <c r="C543" s="20" t="s">
        <v>41</v>
      </c>
      <c r="D543" s="32" t="s">
        <v>121</v>
      </c>
      <c r="E543" s="39"/>
      <c r="F543" s="35">
        <f>F544</f>
        <v>1398704</v>
      </c>
    </row>
    <row r="544" spans="1:6" ht="25.5">
      <c r="A544" s="48" t="s">
        <v>515</v>
      </c>
      <c r="B544" s="20">
        <v>10</v>
      </c>
      <c r="C544" s="20" t="s">
        <v>41</v>
      </c>
      <c r="D544" s="20" t="s">
        <v>516</v>
      </c>
      <c r="E544" s="21"/>
      <c r="F544" s="22">
        <f>F545</f>
        <v>1398704</v>
      </c>
    </row>
    <row r="545" spans="1:6" ht="15">
      <c r="A545" s="26" t="s">
        <v>534</v>
      </c>
      <c r="B545" s="20">
        <v>10</v>
      </c>
      <c r="C545" s="20" t="s">
        <v>41</v>
      </c>
      <c r="D545" s="20" t="s">
        <v>535</v>
      </c>
      <c r="E545" s="21"/>
      <c r="F545" s="22">
        <f>F547+F546</f>
        <v>1398704</v>
      </c>
    </row>
    <row r="546" spans="1:6" ht="26.25">
      <c r="A546" s="29" t="s">
        <v>37</v>
      </c>
      <c r="B546" s="20">
        <v>10</v>
      </c>
      <c r="C546" s="20" t="s">
        <v>41</v>
      </c>
      <c r="D546" s="20" t="s">
        <v>535</v>
      </c>
      <c r="E546" s="21" t="s">
        <v>38</v>
      </c>
      <c r="F546" s="22">
        <v>260</v>
      </c>
    </row>
    <row r="547" spans="1:6" ht="15">
      <c r="A547" s="94" t="s">
        <v>210</v>
      </c>
      <c r="B547" s="20">
        <v>10</v>
      </c>
      <c r="C547" s="20" t="s">
        <v>41</v>
      </c>
      <c r="D547" s="20" t="s">
        <v>535</v>
      </c>
      <c r="E547" s="21" t="s">
        <v>211</v>
      </c>
      <c r="F547" s="22">
        <v>1398444</v>
      </c>
    </row>
    <row r="548" spans="1:6" ht="51">
      <c r="A548" s="52" t="s">
        <v>536</v>
      </c>
      <c r="B548" s="20">
        <v>10</v>
      </c>
      <c r="C548" s="20" t="s">
        <v>41</v>
      </c>
      <c r="D548" s="20" t="s">
        <v>45</v>
      </c>
      <c r="E548" s="21"/>
      <c r="F548" s="22">
        <f>F549+F552</f>
        <v>9594319</v>
      </c>
    </row>
    <row r="549" spans="1:6" ht="38.25">
      <c r="A549" s="41" t="s">
        <v>537</v>
      </c>
      <c r="B549" s="20">
        <v>10</v>
      </c>
      <c r="C549" s="20" t="s">
        <v>41</v>
      </c>
      <c r="D549" s="20" t="s">
        <v>538</v>
      </c>
      <c r="E549" s="21"/>
      <c r="F549" s="22">
        <f>F550</f>
        <v>9594269</v>
      </c>
    </row>
    <row r="550" spans="1:6" ht="26.25">
      <c r="A550" s="27" t="s">
        <v>539</v>
      </c>
      <c r="B550" s="20">
        <v>10</v>
      </c>
      <c r="C550" s="20" t="s">
        <v>41</v>
      </c>
      <c r="D550" s="20" t="s">
        <v>540</v>
      </c>
      <c r="E550" s="21"/>
      <c r="F550" s="22">
        <f>F551</f>
        <v>9594269</v>
      </c>
    </row>
    <row r="551" spans="1:6" ht="15">
      <c r="A551" s="94" t="s">
        <v>210</v>
      </c>
      <c r="B551" s="20">
        <v>10</v>
      </c>
      <c r="C551" s="20" t="s">
        <v>41</v>
      </c>
      <c r="D551" s="20" t="s">
        <v>540</v>
      </c>
      <c r="E551" s="21" t="s">
        <v>211</v>
      </c>
      <c r="F551" s="22">
        <v>9594269</v>
      </c>
    </row>
    <row r="552" spans="1:6" ht="38.25">
      <c r="A552" s="37" t="s">
        <v>46</v>
      </c>
      <c r="B552" s="20" t="s">
        <v>499</v>
      </c>
      <c r="C552" s="20" t="s">
        <v>41</v>
      </c>
      <c r="D552" s="30" t="s">
        <v>47</v>
      </c>
      <c r="E552" s="31"/>
      <c r="F552" s="22">
        <f>F553</f>
        <v>50</v>
      </c>
    </row>
    <row r="553" spans="1:6" ht="39">
      <c r="A553" s="38" t="s">
        <v>48</v>
      </c>
      <c r="B553" s="20">
        <v>10</v>
      </c>
      <c r="C553" s="20" t="s">
        <v>41</v>
      </c>
      <c r="D553" s="20" t="s">
        <v>49</v>
      </c>
      <c r="E553" s="21"/>
      <c r="F553" s="22">
        <f>F554</f>
        <v>50</v>
      </c>
    </row>
    <row r="554" spans="1:7" ht="39">
      <c r="A554" s="29" t="s">
        <v>25</v>
      </c>
      <c r="B554" s="20">
        <v>10</v>
      </c>
      <c r="C554" s="20" t="s">
        <v>41</v>
      </c>
      <c r="D554" s="20" t="s">
        <v>49</v>
      </c>
      <c r="E554" s="21" t="s">
        <v>26</v>
      </c>
      <c r="F554" s="22">
        <v>50</v>
      </c>
      <c r="G554" s="1">
        <v>122</v>
      </c>
    </row>
    <row r="555" spans="1:6" ht="26.25">
      <c r="A555" s="26" t="s">
        <v>541</v>
      </c>
      <c r="B555" s="20">
        <v>10</v>
      </c>
      <c r="C555" s="20" t="s">
        <v>41</v>
      </c>
      <c r="D555" s="96" t="s">
        <v>365</v>
      </c>
      <c r="E555" s="21"/>
      <c r="F555" s="22">
        <f>F556+F562</f>
        <v>2113514</v>
      </c>
    </row>
    <row r="556" spans="1:6" s="36" customFormat="1" ht="39">
      <c r="A556" s="19" t="s">
        <v>366</v>
      </c>
      <c r="B556" s="32">
        <v>10</v>
      </c>
      <c r="C556" s="32" t="s">
        <v>41</v>
      </c>
      <c r="D556" s="97" t="s">
        <v>367</v>
      </c>
      <c r="E556" s="39"/>
      <c r="F556" s="35">
        <f>F557</f>
        <v>2108714</v>
      </c>
    </row>
    <row r="557" spans="1:6" ht="25.5">
      <c r="A557" s="41" t="s">
        <v>368</v>
      </c>
      <c r="B557" s="20">
        <v>10</v>
      </c>
      <c r="C557" s="20" t="s">
        <v>41</v>
      </c>
      <c r="D557" s="96" t="s">
        <v>369</v>
      </c>
      <c r="E557" s="21"/>
      <c r="F557" s="22">
        <f>F560+F558</f>
        <v>2108714</v>
      </c>
    </row>
    <row r="558" spans="1:6" ht="25.5">
      <c r="A558" s="41" t="s">
        <v>199</v>
      </c>
      <c r="B558" s="20">
        <v>10</v>
      </c>
      <c r="C558" s="20" t="s">
        <v>41</v>
      </c>
      <c r="D558" s="96" t="s">
        <v>586</v>
      </c>
      <c r="E558" s="21"/>
      <c r="F558" s="22">
        <f>F559</f>
        <v>1000</v>
      </c>
    </row>
    <row r="559" spans="1:7" ht="39">
      <c r="A559" s="29" t="s">
        <v>25</v>
      </c>
      <c r="B559" s="20">
        <v>10</v>
      </c>
      <c r="C559" s="20" t="s">
        <v>41</v>
      </c>
      <c r="D559" s="96" t="s">
        <v>586</v>
      </c>
      <c r="E559" s="21" t="s">
        <v>26</v>
      </c>
      <c r="F559" s="22">
        <v>1000</v>
      </c>
      <c r="G559" s="1">
        <v>112</v>
      </c>
    </row>
    <row r="560" spans="1:6" ht="15">
      <c r="A560" s="27" t="s">
        <v>542</v>
      </c>
      <c r="B560" s="20">
        <v>10</v>
      </c>
      <c r="C560" s="20" t="s">
        <v>41</v>
      </c>
      <c r="D560" s="96" t="s">
        <v>543</v>
      </c>
      <c r="E560" s="21"/>
      <c r="F560" s="22">
        <f>F561</f>
        <v>2107714</v>
      </c>
    </row>
    <row r="561" spans="1:6" ht="15">
      <c r="A561" s="94" t="s">
        <v>210</v>
      </c>
      <c r="B561" s="20">
        <v>10</v>
      </c>
      <c r="C561" s="20" t="s">
        <v>41</v>
      </c>
      <c r="D561" s="96" t="s">
        <v>543</v>
      </c>
      <c r="E561" s="21" t="s">
        <v>211</v>
      </c>
      <c r="F561" s="22">
        <v>2107714</v>
      </c>
    </row>
    <row r="562" spans="1:6" ht="25.5">
      <c r="A562" s="41" t="s">
        <v>384</v>
      </c>
      <c r="B562" s="20" t="s">
        <v>499</v>
      </c>
      <c r="C562" s="20" t="s">
        <v>41</v>
      </c>
      <c r="D562" s="20" t="s">
        <v>385</v>
      </c>
      <c r="E562" s="21"/>
      <c r="F562" s="22">
        <f>F563</f>
        <v>4800</v>
      </c>
    </row>
    <row r="563" spans="1:6" ht="77.25">
      <c r="A563" s="38" t="s">
        <v>386</v>
      </c>
      <c r="B563" s="20">
        <v>10</v>
      </c>
      <c r="C563" s="20" t="s">
        <v>41</v>
      </c>
      <c r="D563" s="96" t="s">
        <v>587</v>
      </c>
      <c r="E563" s="21"/>
      <c r="F563" s="22">
        <f>F564</f>
        <v>4800</v>
      </c>
    </row>
    <row r="564" spans="1:7" ht="39">
      <c r="A564" s="29" t="s">
        <v>25</v>
      </c>
      <c r="B564" s="20">
        <v>10</v>
      </c>
      <c r="C564" s="20" t="s">
        <v>41</v>
      </c>
      <c r="D564" s="96" t="s">
        <v>587</v>
      </c>
      <c r="E564" s="21" t="s">
        <v>26</v>
      </c>
      <c r="F564" s="22">
        <v>4800</v>
      </c>
      <c r="G564" s="1">
        <v>112</v>
      </c>
    </row>
    <row r="565" spans="1:6" ht="51.75">
      <c r="A565" s="26" t="s">
        <v>64</v>
      </c>
      <c r="B565" s="20">
        <v>10</v>
      </c>
      <c r="C565" s="20" t="s">
        <v>41</v>
      </c>
      <c r="D565" s="30" t="s">
        <v>65</v>
      </c>
      <c r="E565" s="31"/>
      <c r="F565" s="22">
        <f>F566</f>
        <v>600</v>
      </c>
    </row>
    <row r="566" spans="1:6" s="36" customFormat="1" ht="64.5">
      <c r="A566" s="26" t="s">
        <v>66</v>
      </c>
      <c r="B566" s="20">
        <v>10</v>
      </c>
      <c r="C566" s="20" t="s">
        <v>41</v>
      </c>
      <c r="D566" s="33" t="s">
        <v>67</v>
      </c>
      <c r="E566" s="34"/>
      <c r="F566" s="35">
        <f>F567</f>
        <v>600</v>
      </c>
    </row>
    <row r="567" spans="1:6" ht="38.25">
      <c r="A567" s="40" t="s">
        <v>68</v>
      </c>
      <c r="B567" s="20">
        <v>10</v>
      </c>
      <c r="C567" s="20" t="s">
        <v>41</v>
      </c>
      <c r="D567" s="30" t="s">
        <v>69</v>
      </c>
      <c r="E567" s="31"/>
      <c r="F567" s="22">
        <f>F568</f>
        <v>600</v>
      </c>
    </row>
    <row r="568" spans="1:6" ht="39">
      <c r="A568" s="38" t="s">
        <v>70</v>
      </c>
      <c r="B568" s="20">
        <v>10</v>
      </c>
      <c r="C568" s="20" t="s">
        <v>41</v>
      </c>
      <c r="D568" s="20" t="s">
        <v>71</v>
      </c>
      <c r="E568" s="21"/>
      <c r="F568" s="22">
        <f>F569</f>
        <v>600</v>
      </c>
    </row>
    <row r="569" spans="1:8" ht="39">
      <c r="A569" s="29" t="s">
        <v>25</v>
      </c>
      <c r="B569" s="20">
        <v>10</v>
      </c>
      <c r="C569" s="20" t="s">
        <v>41</v>
      </c>
      <c r="D569" s="20" t="s">
        <v>71</v>
      </c>
      <c r="E569" s="31" t="s">
        <v>26</v>
      </c>
      <c r="F569" s="22">
        <v>600</v>
      </c>
      <c r="G569" s="1">
        <v>122</v>
      </c>
      <c r="H569" s="28"/>
    </row>
    <row r="570" spans="1:6" ht="15">
      <c r="A570" s="26" t="s">
        <v>544</v>
      </c>
      <c r="B570" s="20" t="s">
        <v>110</v>
      </c>
      <c r="C570" s="20"/>
      <c r="D570" s="20"/>
      <c r="E570" s="21"/>
      <c r="F570" s="22">
        <f aca="true" t="shared" si="1" ref="F570:F575">F571</f>
        <v>12722100</v>
      </c>
    </row>
    <row r="571" spans="1:6" ht="15">
      <c r="A571" s="26" t="s">
        <v>545</v>
      </c>
      <c r="B571" s="20" t="s">
        <v>110</v>
      </c>
      <c r="C571" s="20" t="s">
        <v>16</v>
      </c>
      <c r="D571" s="20"/>
      <c r="E571" s="21"/>
      <c r="F571" s="22">
        <f t="shared" si="1"/>
        <v>12722100</v>
      </c>
    </row>
    <row r="572" spans="1:6" ht="51">
      <c r="A572" s="41" t="s">
        <v>422</v>
      </c>
      <c r="B572" s="20" t="s">
        <v>110</v>
      </c>
      <c r="C572" s="20" t="s">
        <v>16</v>
      </c>
      <c r="D572" s="49" t="s">
        <v>423</v>
      </c>
      <c r="E572" s="21"/>
      <c r="F572" s="22">
        <f t="shared" si="1"/>
        <v>12722100</v>
      </c>
    </row>
    <row r="573" spans="1:6" s="36" customFormat="1" ht="63.75">
      <c r="A573" s="52" t="s">
        <v>546</v>
      </c>
      <c r="B573" s="32" t="s">
        <v>110</v>
      </c>
      <c r="C573" s="32" t="s">
        <v>16</v>
      </c>
      <c r="D573" s="57" t="s">
        <v>547</v>
      </c>
      <c r="E573" s="39"/>
      <c r="F573" s="35">
        <f>F574+F577</f>
        <v>12722100</v>
      </c>
    </row>
    <row r="574" spans="1:6" ht="38.25">
      <c r="A574" s="52" t="s">
        <v>548</v>
      </c>
      <c r="B574" s="20" t="s">
        <v>110</v>
      </c>
      <c r="C574" s="20" t="s">
        <v>16</v>
      </c>
      <c r="D574" s="49" t="s">
        <v>549</v>
      </c>
      <c r="E574" s="21"/>
      <c r="F574" s="22">
        <f t="shared" si="1"/>
        <v>200000</v>
      </c>
    </row>
    <row r="575" spans="1:6" ht="39">
      <c r="A575" s="26" t="s">
        <v>550</v>
      </c>
      <c r="B575" s="20" t="s">
        <v>110</v>
      </c>
      <c r="C575" s="20" t="s">
        <v>16</v>
      </c>
      <c r="D575" s="49" t="s">
        <v>551</v>
      </c>
      <c r="E575" s="21"/>
      <c r="F575" s="22">
        <f t="shared" si="1"/>
        <v>200000</v>
      </c>
    </row>
    <row r="576" spans="1:6" ht="26.25">
      <c r="A576" s="29" t="s">
        <v>37</v>
      </c>
      <c r="B576" s="20" t="s">
        <v>110</v>
      </c>
      <c r="C576" s="20" t="s">
        <v>16</v>
      </c>
      <c r="D576" s="49" t="s">
        <v>551</v>
      </c>
      <c r="E576" s="21" t="s">
        <v>38</v>
      </c>
      <c r="F576" s="22">
        <v>200000</v>
      </c>
    </row>
    <row r="577" spans="1:6" ht="25.5">
      <c r="A577" s="52" t="s">
        <v>552</v>
      </c>
      <c r="B577" s="20" t="s">
        <v>110</v>
      </c>
      <c r="C577" s="20" t="s">
        <v>16</v>
      </c>
      <c r="D577" s="49" t="s">
        <v>553</v>
      </c>
      <c r="E577" s="21"/>
      <c r="F577" s="22">
        <f>F578</f>
        <v>12522100</v>
      </c>
    </row>
    <row r="578" spans="1:6" ht="26.25">
      <c r="A578" s="26" t="s">
        <v>199</v>
      </c>
      <c r="B578" s="20" t="s">
        <v>110</v>
      </c>
      <c r="C578" s="20" t="s">
        <v>16</v>
      </c>
      <c r="D578" s="49" t="s">
        <v>554</v>
      </c>
      <c r="E578" s="21"/>
      <c r="F578" s="22">
        <f>F580+F579+F581</f>
        <v>12522100</v>
      </c>
    </row>
    <row r="579" spans="1:6" ht="39">
      <c r="A579" s="29" t="s">
        <v>25</v>
      </c>
      <c r="B579" s="20" t="s">
        <v>110</v>
      </c>
      <c r="C579" s="20" t="s">
        <v>16</v>
      </c>
      <c r="D579" s="49" t="s">
        <v>554</v>
      </c>
      <c r="E579" s="21" t="s">
        <v>26</v>
      </c>
      <c r="F579" s="22">
        <v>6725100</v>
      </c>
    </row>
    <row r="580" spans="1:6" ht="26.25">
      <c r="A580" s="29" t="s">
        <v>37</v>
      </c>
      <c r="B580" s="20" t="s">
        <v>110</v>
      </c>
      <c r="C580" s="20" t="s">
        <v>16</v>
      </c>
      <c r="D580" s="49" t="s">
        <v>554</v>
      </c>
      <c r="E580" s="21" t="s">
        <v>38</v>
      </c>
      <c r="F580" s="22">
        <f>1037000+350000+2035000</f>
        <v>3422000</v>
      </c>
    </row>
    <row r="581" spans="1:6" ht="15">
      <c r="A581" s="62" t="s">
        <v>79</v>
      </c>
      <c r="B581" s="20" t="s">
        <v>110</v>
      </c>
      <c r="C581" s="20" t="s">
        <v>16</v>
      </c>
      <c r="D581" s="49" t="s">
        <v>554</v>
      </c>
      <c r="E581" s="21" t="s">
        <v>80</v>
      </c>
      <c r="F581" s="22">
        <f>2365000+10000</f>
        <v>2375000</v>
      </c>
    </row>
    <row r="582" spans="1:6" ht="15" hidden="1">
      <c r="A582" s="26" t="s">
        <v>555</v>
      </c>
      <c r="B582" s="20" t="s">
        <v>118</v>
      </c>
      <c r="C582" s="20"/>
      <c r="D582" s="20"/>
      <c r="E582" s="21"/>
      <c r="F582" s="22">
        <f>F583</f>
        <v>0</v>
      </c>
    </row>
    <row r="583" spans="1:6" ht="15" hidden="1">
      <c r="A583" s="26" t="s">
        <v>556</v>
      </c>
      <c r="B583" s="20" t="s">
        <v>118</v>
      </c>
      <c r="C583" s="20" t="s">
        <v>16</v>
      </c>
      <c r="D583" s="20"/>
      <c r="E583" s="21"/>
      <c r="F583" s="22">
        <f>F584</f>
        <v>0</v>
      </c>
    </row>
    <row r="584" spans="1:6" ht="63.75" hidden="1">
      <c r="A584" s="40" t="s">
        <v>557</v>
      </c>
      <c r="B584" s="20" t="s">
        <v>118</v>
      </c>
      <c r="C584" s="20" t="s">
        <v>16</v>
      </c>
      <c r="D584" s="45" t="s">
        <v>558</v>
      </c>
      <c r="E584" s="21"/>
      <c r="F584" s="22">
        <f>F585</f>
        <v>0</v>
      </c>
    </row>
    <row r="585" spans="1:6" s="36" customFormat="1" ht="51.75" hidden="1">
      <c r="A585" s="19" t="s">
        <v>559</v>
      </c>
      <c r="B585" s="32" t="s">
        <v>118</v>
      </c>
      <c r="C585" s="32" t="s">
        <v>16</v>
      </c>
      <c r="D585" s="45" t="s">
        <v>560</v>
      </c>
      <c r="E585" s="39"/>
      <c r="F585" s="35">
        <f>F587</f>
        <v>0</v>
      </c>
    </row>
    <row r="586" spans="1:6" s="36" customFormat="1" ht="39" hidden="1">
      <c r="A586" s="19" t="s">
        <v>561</v>
      </c>
      <c r="B586" s="20" t="s">
        <v>118</v>
      </c>
      <c r="C586" s="20" t="s">
        <v>16</v>
      </c>
      <c r="D586" s="45" t="s">
        <v>562</v>
      </c>
      <c r="E586" s="39"/>
      <c r="F586" s="35">
        <f>F587</f>
        <v>0</v>
      </c>
    </row>
    <row r="587" spans="1:6" ht="15" hidden="1">
      <c r="A587" s="26" t="s">
        <v>563</v>
      </c>
      <c r="B587" s="20" t="s">
        <v>118</v>
      </c>
      <c r="C587" s="20" t="s">
        <v>16</v>
      </c>
      <c r="D587" s="45" t="s">
        <v>564</v>
      </c>
      <c r="E587" s="21"/>
      <c r="F587" s="22">
        <f>F588</f>
        <v>0</v>
      </c>
    </row>
    <row r="588" spans="1:6" ht="15" hidden="1">
      <c r="A588" s="19" t="s">
        <v>565</v>
      </c>
      <c r="B588" s="20" t="s">
        <v>118</v>
      </c>
      <c r="C588" s="20" t="s">
        <v>16</v>
      </c>
      <c r="D588" s="45" t="s">
        <v>564</v>
      </c>
      <c r="E588" s="21" t="s">
        <v>566</v>
      </c>
      <c r="F588" s="22"/>
    </row>
    <row r="589" spans="1:6" ht="26.25">
      <c r="A589" s="26" t="s">
        <v>567</v>
      </c>
      <c r="B589" s="20" t="s">
        <v>568</v>
      </c>
      <c r="C589" s="20"/>
      <c r="D589" s="20"/>
      <c r="E589" s="21"/>
      <c r="F589" s="22">
        <f aca="true" t="shared" si="2" ref="F589:F594">F590</f>
        <v>11501809</v>
      </c>
    </row>
    <row r="590" spans="1:6" ht="26.25">
      <c r="A590" s="26" t="s">
        <v>569</v>
      </c>
      <c r="B590" s="20" t="s">
        <v>568</v>
      </c>
      <c r="C590" s="20" t="s">
        <v>16</v>
      </c>
      <c r="D590" s="20"/>
      <c r="E590" s="21"/>
      <c r="F590" s="22">
        <f t="shared" si="2"/>
        <v>11501809</v>
      </c>
    </row>
    <row r="591" spans="1:6" ht="38.25" customHeight="1">
      <c r="A591" s="40" t="s">
        <v>570</v>
      </c>
      <c r="B591" s="20" t="s">
        <v>568</v>
      </c>
      <c r="C591" s="20" t="s">
        <v>16</v>
      </c>
      <c r="D591" s="20" t="s">
        <v>558</v>
      </c>
      <c r="E591" s="21"/>
      <c r="F591" s="22">
        <f t="shared" si="2"/>
        <v>11501809</v>
      </c>
    </row>
    <row r="592" spans="1:6" s="36" customFormat="1" ht="51.75">
      <c r="A592" s="19" t="s">
        <v>571</v>
      </c>
      <c r="B592" s="32" t="s">
        <v>568</v>
      </c>
      <c r="C592" s="32" t="s">
        <v>16</v>
      </c>
      <c r="D592" s="32" t="s">
        <v>572</v>
      </c>
      <c r="E592" s="39"/>
      <c r="F592" s="35">
        <f t="shared" si="2"/>
        <v>11501809</v>
      </c>
    </row>
    <row r="593" spans="1:6" ht="25.5">
      <c r="A593" s="40" t="s">
        <v>573</v>
      </c>
      <c r="B593" s="20" t="s">
        <v>568</v>
      </c>
      <c r="C593" s="20" t="s">
        <v>16</v>
      </c>
      <c r="D593" s="20" t="s">
        <v>574</v>
      </c>
      <c r="E593" s="21"/>
      <c r="F593" s="22">
        <f t="shared" si="2"/>
        <v>11501809</v>
      </c>
    </row>
    <row r="594" spans="1:6" ht="39">
      <c r="A594" s="38" t="s">
        <v>575</v>
      </c>
      <c r="B594" s="20" t="s">
        <v>568</v>
      </c>
      <c r="C594" s="20" t="s">
        <v>16</v>
      </c>
      <c r="D594" s="20" t="s">
        <v>576</v>
      </c>
      <c r="E594" s="21"/>
      <c r="F594" s="22">
        <f t="shared" si="2"/>
        <v>11501809</v>
      </c>
    </row>
    <row r="595" spans="1:6" ht="15.75" thickBot="1">
      <c r="A595" s="99" t="s">
        <v>197</v>
      </c>
      <c r="B595" s="100" t="s">
        <v>568</v>
      </c>
      <c r="C595" s="100" t="s">
        <v>16</v>
      </c>
      <c r="D595" s="100" t="s">
        <v>576</v>
      </c>
      <c r="E595" s="101" t="s">
        <v>198</v>
      </c>
      <c r="F595" s="102">
        <v>11501809</v>
      </c>
    </row>
    <row r="596" spans="2:6" ht="15">
      <c r="B596" s="103"/>
      <c r="C596" s="103"/>
      <c r="D596" s="103"/>
      <c r="E596" s="104"/>
      <c r="F596" s="105"/>
    </row>
    <row r="597" spans="2:6" ht="15">
      <c r="B597" s="103"/>
      <c r="C597" s="103"/>
      <c r="D597" s="103"/>
      <c r="E597" s="104"/>
      <c r="F597" s="105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82" r:id="rId1" display="consultantplus://offline/ref=C6EF3AE28B6C46D1117CBBA251A07B11C6C7C5768D606C8B0E322DA1BBA42282C9440EEF08E6CC43400230U6VFM"/>
  </hyperlinks>
  <printOptions/>
  <pageMargins left="0.7086614173228347" right="0.2755905511811024" top="0.3937007874015748" bottom="0.3937007874015748" header="0.31496062992125984" footer="0.31496062992125984"/>
  <pageSetup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5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64.8515625" style="5" customWidth="1"/>
    <col min="2" max="2" width="4.8515625" style="10" customWidth="1"/>
    <col min="3" max="3" width="5.00390625" style="10" customWidth="1"/>
    <col min="4" max="4" width="15.421875" style="10" customWidth="1"/>
    <col min="5" max="5" width="8.8515625" style="106" customWidth="1"/>
    <col min="6" max="6" width="16.7109375" style="107" customWidth="1"/>
    <col min="7" max="7" width="16.57421875" style="107" customWidth="1"/>
    <col min="8" max="8" width="22.8515625" style="1" customWidth="1"/>
    <col min="9" max="9" width="16.140625" style="1" customWidth="1"/>
    <col min="10" max="10" width="13.140625" style="1" bestFit="1" customWidth="1"/>
    <col min="11" max="11" width="20.00390625" style="1" customWidth="1"/>
    <col min="12" max="16384" width="9.140625" style="1" customWidth="1"/>
  </cols>
  <sheetData>
    <row r="1" spans="1:7" ht="12.75">
      <c r="A1" s="1"/>
      <c r="B1" s="2" t="s">
        <v>676</v>
      </c>
      <c r="C1" s="2"/>
      <c r="D1" s="2"/>
      <c r="E1" s="3"/>
      <c r="F1" s="4"/>
      <c r="G1" s="4"/>
    </row>
    <row r="2" spans="2:7" ht="15.75">
      <c r="B2" s="6" t="s">
        <v>671</v>
      </c>
      <c r="C2" s="2"/>
      <c r="D2" s="2"/>
      <c r="E2" s="3"/>
      <c r="F2" s="7"/>
      <c r="G2" s="7"/>
    </row>
    <row r="3" spans="2:7" ht="15.75">
      <c r="B3" s="8" t="s">
        <v>2</v>
      </c>
      <c r="C3" s="8"/>
      <c r="D3" s="8"/>
      <c r="E3" s="9"/>
      <c r="F3" s="7"/>
      <c r="G3" s="7"/>
    </row>
    <row r="4" spans="2:7" ht="13.5" customHeight="1">
      <c r="B4" s="443" t="s">
        <v>702</v>
      </c>
      <c r="C4" s="443"/>
      <c r="D4" s="443"/>
      <c r="E4" s="443"/>
      <c r="F4" s="443"/>
      <c r="G4" s="1"/>
    </row>
    <row r="5" spans="2:7" ht="39" customHeight="1">
      <c r="B5" s="444" t="s">
        <v>690</v>
      </c>
      <c r="C5" s="444"/>
      <c r="D5" s="444"/>
      <c r="E5" s="444"/>
      <c r="F5" s="444"/>
      <c r="G5" s="1"/>
    </row>
    <row r="6" spans="2:7" ht="36" customHeight="1">
      <c r="B6" s="445" t="s">
        <v>1129</v>
      </c>
      <c r="C6" s="445"/>
      <c r="D6" s="445"/>
      <c r="E6" s="445"/>
      <c r="F6" s="445"/>
      <c r="G6" s="1"/>
    </row>
    <row r="7" spans="2:7" ht="22.5" customHeight="1" hidden="1">
      <c r="B7" s="222"/>
      <c r="C7" s="222"/>
      <c r="D7" s="222"/>
      <c r="E7" s="222"/>
      <c r="F7" s="222"/>
      <c r="G7" s="222"/>
    </row>
    <row r="8" spans="1:7" ht="51.75" customHeight="1">
      <c r="A8" s="459" t="s">
        <v>677</v>
      </c>
      <c r="B8" s="459"/>
      <c r="C8" s="459"/>
      <c r="D8" s="459"/>
      <c r="E8" s="459"/>
      <c r="F8" s="459"/>
      <c r="G8" s="459"/>
    </row>
    <row r="9" spans="5:7" ht="16.5" thickBot="1">
      <c r="E9" s="11"/>
      <c r="F9" s="12" t="s">
        <v>3</v>
      </c>
      <c r="G9" s="12" t="s">
        <v>3</v>
      </c>
    </row>
    <row r="10" spans="1:11" ht="15.75">
      <c r="A10" s="447" t="s">
        <v>4</v>
      </c>
      <c r="B10" s="449" t="s">
        <v>5</v>
      </c>
      <c r="C10" s="449" t="s">
        <v>6</v>
      </c>
      <c r="D10" s="451" t="s">
        <v>7</v>
      </c>
      <c r="E10" s="451" t="s">
        <v>8</v>
      </c>
      <c r="F10" s="455" t="s">
        <v>674</v>
      </c>
      <c r="G10" s="457" t="s">
        <v>675</v>
      </c>
      <c r="K10" s="13"/>
    </row>
    <row r="11" spans="1:7" ht="13.5" customHeight="1" thickBot="1">
      <c r="A11" s="448"/>
      <c r="B11" s="450"/>
      <c r="C11" s="450"/>
      <c r="D11" s="452"/>
      <c r="E11" s="452"/>
      <c r="F11" s="456"/>
      <c r="G11" s="458"/>
    </row>
    <row r="12" spans="1:7" s="18" customFormat="1" ht="12.75">
      <c r="A12" s="14">
        <v>1</v>
      </c>
      <c r="B12" s="15" t="s">
        <v>10</v>
      </c>
      <c r="C12" s="15" t="s">
        <v>11</v>
      </c>
      <c r="D12" s="16" t="s">
        <v>12</v>
      </c>
      <c r="E12" s="16" t="s">
        <v>13</v>
      </c>
      <c r="F12" s="183">
        <v>6</v>
      </c>
      <c r="G12" s="176">
        <v>7</v>
      </c>
    </row>
    <row r="13" spans="1:11" s="23" customFormat="1" ht="20.25">
      <c r="A13" s="19" t="s">
        <v>14</v>
      </c>
      <c r="B13" s="20"/>
      <c r="C13" s="20"/>
      <c r="D13" s="20"/>
      <c r="E13" s="21"/>
      <c r="F13" s="61">
        <f>F15+F191+F265+F309+F442+F486+F558+F570+F577+F480+F175+F303+F14</f>
        <v>536279719</v>
      </c>
      <c r="G13" s="22">
        <f>G15+G191+G265+G309+G442+G486+G558+G570+G577+G480+G175+G303+G14</f>
        <v>565109917</v>
      </c>
      <c r="H13" s="24"/>
      <c r="J13" s="24"/>
      <c r="K13" s="25"/>
    </row>
    <row r="14" spans="1:7" ht="15">
      <c r="A14" s="26" t="s">
        <v>678</v>
      </c>
      <c r="B14" s="20"/>
      <c r="C14" s="20"/>
      <c r="D14" s="20"/>
      <c r="E14" s="21"/>
      <c r="F14" s="61">
        <v>4850000</v>
      </c>
      <c r="G14" s="22">
        <f>9675000+325000</f>
        <v>10000000</v>
      </c>
    </row>
    <row r="15" spans="1:9" ht="15">
      <c r="A15" s="26" t="s">
        <v>15</v>
      </c>
      <c r="B15" s="20" t="s">
        <v>16</v>
      </c>
      <c r="C15" s="20"/>
      <c r="D15" s="20"/>
      <c r="E15" s="21"/>
      <c r="F15" s="61">
        <f>F16+F21+F30+F88+F93+F76+F71+F83</f>
        <v>39234096</v>
      </c>
      <c r="G15" s="22">
        <f>G16+G21+G30+G88+G93+G76+G71+G83</f>
        <v>39302863</v>
      </c>
      <c r="H15" s="108"/>
      <c r="I15" s="28"/>
    </row>
    <row r="16" spans="1:8" ht="26.25">
      <c r="A16" s="27" t="s">
        <v>17</v>
      </c>
      <c r="B16" s="20" t="s">
        <v>16</v>
      </c>
      <c r="C16" s="20" t="s">
        <v>18</v>
      </c>
      <c r="D16" s="20"/>
      <c r="E16" s="21"/>
      <c r="F16" s="61">
        <f>F18</f>
        <v>1561000</v>
      </c>
      <c r="G16" s="22">
        <f>G18</f>
        <v>1561000</v>
      </c>
      <c r="H16" s="28"/>
    </row>
    <row r="17" spans="1:9" ht="15">
      <c r="A17" s="29" t="s">
        <v>19</v>
      </c>
      <c r="B17" s="20" t="s">
        <v>16</v>
      </c>
      <c r="C17" s="20" t="s">
        <v>18</v>
      </c>
      <c r="D17" s="30" t="s">
        <v>20</v>
      </c>
      <c r="E17" s="21"/>
      <c r="F17" s="61">
        <f>F18</f>
        <v>1561000</v>
      </c>
      <c r="G17" s="22">
        <f>G18</f>
        <v>1561000</v>
      </c>
      <c r="H17" s="108"/>
      <c r="I17" s="28"/>
    </row>
    <row r="18" spans="1:7" ht="15">
      <c r="A18" s="26" t="s">
        <v>21</v>
      </c>
      <c r="B18" s="20" t="s">
        <v>16</v>
      </c>
      <c r="C18" s="20" t="s">
        <v>18</v>
      </c>
      <c r="D18" s="30" t="s">
        <v>22</v>
      </c>
      <c r="E18" s="21"/>
      <c r="F18" s="61">
        <f>F20</f>
        <v>1561000</v>
      </c>
      <c r="G18" s="22">
        <f>G20</f>
        <v>1561000</v>
      </c>
    </row>
    <row r="19" spans="1:7" ht="26.25">
      <c r="A19" s="27" t="s">
        <v>23</v>
      </c>
      <c r="B19" s="20" t="s">
        <v>16</v>
      </c>
      <c r="C19" s="20" t="s">
        <v>18</v>
      </c>
      <c r="D19" s="30" t="s">
        <v>24</v>
      </c>
      <c r="E19" s="21"/>
      <c r="F19" s="61">
        <f>F20</f>
        <v>1561000</v>
      </c>
      <c r="G19" s="22">
        <f>G20</f>
        <v>1561000</v>
      </c>
    </row>
    <row r="20" spans="1:7" ht="39">
      <c r="A20" s="29" t="s">
        <v>25</v>
      </c>
      <c r="B20" s="20" t="s">
        <v>16</v>
      </c>
      <c r="C20" s="20" t="s">
        <v>18</v>
      </c>
      <c r="D20" s="30" t="s">
        <v>24</v>
      </c>
      <c r="E20" s="31" t="s">
        <v>26</v>
      </c>
      <c r="F20" s="61">
        <v>1561000</v>
      </c>
      <c r="G20" s="22">
        <v>1561000</v>
      </c>
    </row>
    <row r="21" spans="1:7" ht="39">
      <c r="A21" s="27" t="s">
        <v>27</v>
      </c>
      <c r="B21" s="20" t="s">
        <v>16</v>
      </c>
      <c r="C21" s="20" t="s">
        <v>28</v>
      </c>
      <c r="D21" s="20"/>
      <c r="E21" s="21"/>
      <c r="F21" s="61">
        <f>F22</f>
        <v>1694300</v>
      </c>
      <c r="G21" s="22">
        <f>G22</f>
        <v>1694300</v>
      </c>
    </row>
    <row r="22" spans="1:7" ht="26.25">
      <c r="A22" s="29" t="s">
        <v>29</v>
      </c>
      <c r="B22" s="20" t="s">
        <v>16</v>
      </c>
      <c r="C22" s="20" t="s">
        <v>28</v>
      </c>
      <c r="D22" s="30" t="s">
        <v>30</v>
      </c>
      <c r="E22" s="21"/>
      <c r="F22" s="61">
        <f>F23+F26</f>
        <v>1694300</v>
      </c>
      <c r="G22" s="22">
        <f>G23+G26</f>
        <v>1694300</v>
      </c>
    </row>
    <row r="23" spans="1:7" ht="15">
      <c r="A23" s="26" t="s">
        <v>31</v>
      </c>
      <c r="B23" s="20" t="s">
        <v>16</v>
      </c>
      <c r="C23" s="20" t="s">
        <v>28</v>
      </c>
      <c r="D23" s="30" t="s">
        <v>32</v>
      </c>
      <c r="E23" s="21"/>
      <c r="F23" s="61">
        <f>F24</f>
        <v>824000</v>
      </c>
      <c r="G23" s="22">
        <f>G24</f>
        <v>824000</v>
      </c>
    </row>
    <row r="24" spans="1:7" ht="26.25">
      <c r="A24" s="27" t="s">
        <v>23</v>
      </c>
      <c r="B24" s="20" t="s">
        <v>16</v>
      </c>
      <c r="C24" s="20" t="s">
        <v>28</v>
      </c>
      <c r="D24" s="30" t="s">
        <v>33</v>
      </c>
      <c r="E24" s="31"/>
      <c r="F24" s="61">
        <f>F25</f>
        <v>824000</v>
      </c>
      <c r="G24" s="22">
        <f>G25</f>
        <v>824000</v>
      </c>
    </row>
    <row r="25" spans="1:7" ht="39">
      <c r="A25" s="29" t="s">
        <v>25</v>
      </c>
      <c r="B25" s="20" t="s">
        <v>16</v>
      </c>
      <c r="C25" s="20" t="s">
        <v>28</v>
      </c>
      <c r="D25" s="30" t="s">
        <v>33</v>
      </c>
      <c r="E25" s="31" t="s">
        <v>26</v>
      </c>
      <c r="F25" s="61">
        <v>824000</v>
      </c>
      <c r="G25" s="22">
        <v>824000</v>
      </c>
    </row>
    <row r="26" spans="1:7" ht="15">
      <c r="A26" s="26" t="s">
        <v>34</v>
      </c>
      <c r="B26" s="20" t="s">
        <v>16</v>
      </c>
      <c r="C26" s="20" t="s">
        <v>28</v>
      </c>
      <c r="D26" s="30" t="s">
        <v>35</v>
      </c>
      <c r="E26" s="31"/>
      <c r="F26" s="61">
        <f>F27</f>
        <v>870300</v>
      </c>
      <c r="G26" s="22">
        <f>G27</f>
        <v>870300</v>
      </c>
    </row>
    <row r="27" spans="1:7" ht="26.25">
      <c r="A27" s="27" t="s">
        <v>23</v>
      </c>
      <c r="B27" s="20" t="s">
        <v>16</v>
      </c>
      <c r="C27" s="20" t="s">
        <v>28</v>
      </c>
      <c r="D27" s="30" t="s">
        <v>36</v>
      </c>
      <c r="E27" s="31"/>
      <c r="F27" s="61">
        <f>F28+F29</f>
        <v>870300</v>
      </c>
      <c r="G27" s="22">
        <f>G28+G29</f>
        <v>870300</v>
      </c>
    </row>
    <row r="28" spans="1:7" ht="38.25" customHeight="1">
      <c r="A28" s="29" t="s">
        <v>25</v>
      </c>
      <c r="B28" s="20" t="s">
        <v>16</v>
      </c>
      <c r="C28" s="20" t="s">
        <v>28</v>
      </c>
      <c r="D28" s="30" t="s">
        <v>36</v>
      </c>
      <c r="E28" s="31" t="s">
        <v>26</v>
      </c>
      <c r="F28" s="61">
        <v>870300</v>
      </c>
      <c r="G28" s="22">
        <v>870300</v>
      </c>
    </row>
    <row r="29" spans="1:7" ht="26.25" hidden="1">
      <c r="A29" s="29" t="s">
        <v>37</v>
      </c>
      <c r="B29" s="20" t="s">
        <v>16</v>
      </c>
      <c r="C29" s="20" t="s">
        <v>28</v>
      </c>
      <c r="D29" s="30" t="s">
        <v>36</v>
      </c>
      <c r="E29" s="31" t="s">
        <v>38</v>
      </c>
      <c r="F29" s="61"/>
      <c r="G29" s="22"/>
    </row>
    <row r="30" spans="1:7" ht="39">
      <c r="A30" s="27" t="s">
        <v>39</v>
      </c>
      <c r="B30" s="20" t="s">
        <v>40</v>
      </c>
      <c r="C30" s="20" t="s">
        <v>41</v>
      </c>
      <c r="D30" s="20"/>
      <c r="E30" s="21"/>
      <c r="F30" s="61">
        <f>F31+F48+F63+F57+F42</f>
        <v>21709089</v>
      </c>
      <c r="G30" s="22">
        <f>G31+G48+G63+G57+G42</f>
        <v>21709089</v>
      </c>
    </row>
    <row r="31" spans="1:7" ht="26.25">
      <c r="A31" s="26" t="s">
        <v>42</v>
      </c>
      <c r="B31" s="20" t="s">
        <v>40</v>
      </c>
      <c r="C31" s="20" t="s">
        <v>41</v>
      </c>
      <c r="D31" s="30" t="s">
        <v>43</v>
      </c>
      <c r="E31" s="31"/>
      <c r="F31" s="61">
        <f>F37+F32</f>
        <v>3058000</v>
      </c>
      <c r="G31" s="22">
        <f>G37+G32</f>
        <v>3058000</v>
      </c>
    </row>
    <row r="32" spans="1:7" s="36" customFormat="1" ht="51.75">
      <c r="A32" s="29" t="s">
        <v>44</v>
      </c>
      <c r="B32" s="32" t="s">
        <v>16</v>
      </c>
      <c r="C32" s="32" t="s">
        <v>41</v>
      </c>
      <c r="D32" s="33" t="s">
        <v>45</v>
      </c>
      <c r="E32" s="34"/>
      <c r="F32" s="123">
        <f>F34</f>
        <v>917400</v>
      </c>
      <c r="G32" s="35">
        <f>G34</f>
        <v>917400</v>
      </c>
    </row>
    <row r="33" spans="1:7" ht="38.25">
      <c r="A33" s="37" t="s">
        <v>46</v>
      </c>
      <c r="B33" s="20" t="s">
        <v>16</v>
      </c>
      <c r="C33" s="20" t="s">
        <v>41</v>
      </c>
      <c r="D33" s="30" t="s">
        <v>47</v>
      </c>
      <c r="E33" s="31"/>
      <c r="F33" s="61">
        <f>F34</f>
        <v>917400</v>
      </c>
      <c r="G33" s="22">
        <f>G34</f>
        <v>917400</v>
      </c>
    </row>
    <row r="34" spans="1:7" ht="39">
      <c r="A34" s="38" t="s">
        <v>48</v>
      </c>
      <c r="B34" s="20" t="s">
        <v>16</v>
      </c>
      <c r="C34" s="20" t="s">
        <v>41</v>
      </c>
      <c r="D34" s="30" t="s">
        <v>49</v>
      </c>
      <c r="E34" s="31"/>
      <c r="F34" s="61">
        <f>F35+F36</f>
        <v>917400</v>
      </c>
      <c r="G34" s="22">
        <f>G35+G36</f>
        <v>917400</v>
      </c>
    </row>
    <row r="35" spans="1:7" ht="39">
      <c r="A35" s="29" t="s">
        <v>25</v>
      </c>
      <c r="B35" s="20" t="s">
        <v>16</v>
      </c>
      <c r="C35" s="20" t="s">
        <v>41</v>
      </c>
      <c r="D35" s="30" t="s">
        <v>49</v>
      </c>
      <c r="E35" s="31" t="s">
        <v>26</v>
      </c>
      <c r="F35" s="61">
        <v>880400</v>
      </c>
      <c r="G35" s="22">
        <v>880400</v>
      </c>
    </row>
    <row r="36" spans="1:7" ht="26.25">
      <c r="A36" s="29" t="s">
        <v>37</v>
      </c>
      <c r="B36" s="20" t="s">
        <v>16</v>
      </c>
      <c r="C36" s="20" t="s">
        <v>41</v>
      </c>
      <c r="D36" s="30" t="s">
        <v>49</v>
      </c>
      <c r="E36" s="31" t="s">
        <v>38</v>
      </c>
      <c r="F36" s="61">
        <v>37000</v>
      </c>
      <c r="G36" s="22">
        <v>37000</v>
      </c>
    </row>
    <row r="37" spans="1:7" s="36" customFormat="1" ht="51.75">
      <c r="A37" s="27" t="s">
        <v>50</v>
      </c>
      <c r="B37" s="32" t="s">
        <v>16</v>
      </c>
      <c r="C37" s="32" t="s">
        <v>41</v>
      </c>
      <c r="D37" s="33" t="s">
        <v>51</v>
      </c>
      <c r="E37" s="39"/>
      <c r="F37" s="123">
        <f>F38</f>
        <v>2140600</v>
      </c>
      <c r="G37" s="35">
        <f>G38</f>
        <v>2140600</v>
      </c>
    </row>
    <row r="38" spans="1:7" ht="25.5">
      <c r="A38" s="40" t="s">
        <v>52</v>
      </c>
      <c r="B38" s="20" t="s">
        <v>16</v>
      </c>
      <c r="C38" s="20" t="s">
        <v>41</v>
      </c>
      <c r="D38" s="30" t="s">
        <v>53</v>
      </c>
      <c r="E38" s="21"/>
      <c r="F38" s="61">
        <f>F39</f>
        <v>2140600</v>
      </c>
      <c r="G38" s="22">
        <f>G39</f>
        <v>2140600</v>
      </c>
    </row>
    <row r="39" spans="1:7" ht="26.25">
      <c r="A39" s="27" t="s">
        <v>54</v>
      </c>
      <c r="B39" s="20" t="s">
        <v>16</v>
      </c>
      <c r="C39" s="20" t="s">
        <v>41</v>
      </c>
      <c r="D39" s="30" t="s">
        <v>55</v>
      </c>
      <c r="E39" s="21"/>
      <c r="F39" s="61">
        <f>F40+F41</f>
        <v>2140600</v>
      </c>
      <c r="G39" s="22">
        <f>G40+G41</f>
        <v>2140600</v>
      </c>
    </row>
    <row r="40" spans="1:7" ht="39">
      <c r="A40" s="29" t="s">
        <v>25</v>
      </c>
      <c r="B40" s="20" t="s">
        <v>16</v>
      </c>
      <c r="C40" s="20" t="s">
        <v>41</v>
      </c>
      <c r="D40" s="30" t="s">
        <v>55</v>
      </c>
      <c r="E40" s="31" t="s">
        <v>26</v>
      </c>
      <c r="F40" s="61">
        <v>2140600</v>
      </c>
      <c r="G40" s="22">
        <v>2140600</v>
      </c>
    </row>
    <row r="41" spans="1:7" ht="26.25" hidden="1">
      <c r="A41" s="29" t="s">
        <v>37</v>
      </c>
      <c r="B41" s="20" t="s">
        <v>16</v>
      </c>
      <c r="C41" s="20" t="s">
        <v>41</v>
      </c>
      <c r="D41" s="30" t="s">
        <v>55</v>
      </c>
      <c r="E41" s="31" t="s">
        <v>38</v>
      </c>
      <c r="F41" s="61">
        <f>60633-60633</f>
        <v>0</v>
      </c>
      <c r="G41" s="22">
        <f>60633-60633</f>
        <v>0</v>
      </c>
    </row>
    <row r="42" spans="1:7" ht="39">
      <c r="A42" s="19" t="s">
        <v>56</v>
      </c>
      <c r="B42" s="20" t="s">
        <v>16</v>
      </c>
      <c r="C42" s="20" t="s">
        <v>41</v>
      </c>
      <c r="D42" s="30" t="s">
        <v>57</v>
      </c>
      <c r="E42" s="21"/>
      <c r="F42" s="61">
        <f>F43</f>
        <v>326209</v>
      </c>
      <c r="G42" s="22">
        <f>G43</f>
        <v>326209</v>
      </c>
    </row>
    <row r="43" spans="1:7" s="36" customFormat="1" ht="70.5" customHeight="1">
      <c r="A43" s="40" t="s">
        <v>58</v>
      </c>
      <c r="B43" s="32" t="s">
        <v>16</v>
      </c>
      <c r="C43" s="32" t="s">
        <v>41</v>
      </c>
      <c r="D43" s="33" t="s">
        <v>59</v>
      </c>
      <c r="E43" s="39"/>
      <c r="F43" s="123">
        <f>F45</f>
        <v>326209</v>
      </c>
      <c r="G43" s="35">
        <f>G45</f>
        <v>326209</v>
      </c>
    </row>
    <row r="44" spans="1:7" ht="25.5">
      <c r="A44" s="41" t="s">
        <v>60</v>
      </c>
      <c r="B44" s="20" t="s">
        <v>16</v>
      </c>
      <c r="C44" s="20" t="s">
        <v>41</v>
      </c>
      <c r="D44" s="30" t="s">
        <v>61</v>
      </c>
      <c r="E44" s="21"/>
      <c r="F44" s="61">
        <f>F45</f>
        <v>326209</v>
      </c>
      <c r="G44" s="22">
        <f>G45</f>
        <v>326209</v>
      </c>
    </row>
    <row r="45" spans="1:7" ht="26.25">
      <c r="A45" s="38" t="s">
        <v>62</v>
      </c>
      <c r="B45" s="20" t="s">
        <v>16</v>
      </c>
      <c r="C45" s="20" t="s">
        <v>41</v>
      </c>
      <c r="D45" s="30" t="s">
        <v>63</v>
      </c>
      <c r="E45" s="21"/>
      <c r="F45" s="61">
        <f>F46+F47</f>
        <v>326209</v>
      </c>
      <c r="G45" s="22">
        <f>G46+G47</f>
        <v>326209</v>
      </c>
    </row>
    <row r="46" spans="1:7" ht="39">
      <c r="A46" s="29" t="s">
        <v>25</v>
      </c>
      <c r="B46" s="20" t="s">
        <v>16</v>
      </c>
      <c r="C46" s="20" t="s">
        <v>41</v>
      </c>
      <c r="D46" s="30" t="s">
        <v>63</v>
      </c>
      <c r="E46" s="31" t="s">
        <v>26</v>
      </c>
      <c r="F46" s="61">
        <v>316209</v>
      </c>
      <c r="G46" s="22">
        <v>316209</v>
      </c>
    </row>
    <row r="47" spans="1:7" ht="26.25">
      <c r="A47" s="29" t="s">
        <v>37</v>
      </c>
      <c r="B47" s="20" t="s">
        <v>16</v>
      </c>
      <c r="C47" s="20" t="s">
        <v>41</v>
      </c>
      <c r="D47" s="30" t="s">
        <v>63</v>
      </c>
      <c r="E47" s="31" t="s">
        <v>38</v>
      </c>
      <c r="F47" s="61">
        <v>10000</v>
      </c>
      <c r="G47" s="22">
        <v>10000</v>
      </c>
    </row>
    <row r="48" spans="1:7" ht="51.75">
      <c r="A48" s="26" t="s">
        <v>64</v>
      </c>
      <c r="B48" s="20" t="s">
        <v>16</v>
      </c>
      <c r="C48" s="20" t="s">
        <v>41</v>
      </c>
      <c r="D48" s="30" t="s">
        <v>65</v>
      </c>
      <c r="E48" s="31"/>
      <c r="F48" s="61">
        <f>F49</f>
        <v>611600</v>
      </c>
      <c r="G48" s="22">
        <f>G49</f>
        <v>611600</v>
      </c>
    </row>
    <row r="49" spans="1:7" s="36" customFormat="1" ht="64.5">
      <c r="A49" s="26" t="s">
        <v>66</v>
      </c>
      <c r="B49" s="32" t="s">
        <v>16</v>
      </c>
      <c r="C49" s="32" t="s">
        <v>41</v>
      </c>
      <c r="D49" s="33" t="s">
        <v>67</v>
      </c>
      <c r="E49" s="34"/>
      <c r="F49" s="123">
        <f>F51+F54</f>
        <v>611600</v>
      </c>
      <c r="G49" s="35">
        <f>G51+G54</f>
        <v>611600</v>
      </c>
    </row>
    <row r="50" spans="1:7" ht="38.25">
      <c r="A50" s="40" t="s">
        <v>68</v>
      </c>
      <c r="B50" s="20" t="s">
        <v>16</v>
      </c>
      <c r="C50" s="20" t="s">
        <v>41</v>
      </c>
      <c r="D50" s="30" t="s">
        <v>69</v>
      </c>
      <c r="E50" s="31"/>
      <c r="F50" s="61">
        <f>F51+F54</f>
        <v>611600</v>
      </c>
      <c r="G50" s="22">
        <f>G51+G54</f>
        <v>611600</v>
      </c>
    </row>
    <row r="51" spans="1:7" ht="39">
      <c r="A51" s="38" t="s">
        <v>70</v>
      </c>
      <c r="B51" s="20" t="s">
        <v>16</v>
      </c>
      <c r="C51" s="20" t="s">
        <v>41</v>
      </c>
      <c r="D51" s="20" t="s">
        <v>71</v>
      </c>
      <c r="E51" s="21"/>
      <c r="F51" s="61">
        <f>F52+F53</f>
        <v>305800</v>
      </c>
      <c r="G51" s="22">
        <f>G52+G53</f>
        <v>305800</v>
      </c>
    </row>
    <row r="52" spans="1:8" ht="39" customHeight="1">
      <c r="A52" s="29" t="s">
        <v>25</v>
      </c>
      <c r="B52" s="20" t="s">
        <v>16</v>
      </c>
      <c r="C52" s="20" t="s">
        <v>41</v>
      </c>
      <c r="D52" s="20" t="s">
        <v>71</v>
      </c>
      <c r="E52" s="31" t="s">
        <v>26</v>
      </c>
      <c r="F52" s="61">
        <v>305800</v>
      </c>
      <c r="G52" s="22">
        <v>305800</v>
      </c>
      <c r="H52" s="28"/>
    </row>
    <row r="53" spans="1:7" ht="26.25" hidden="1">
      <c r="A53" s="29" t="s">
        <v>37</v>
      </c>
      <c r="B53" s="20" t="s">
        <v>16</v>
      </c>
      <c r="C53" s="20" t="s">
        <v>41</v>
      </c>
      <c r="D53" s="20" t="s">
        <v>71</v>
      </c>
      <c r="E53" s="31" t="s">
        <v>38</v>
      </c>
      <c r="F53" s="61"/>
      <c r="G53" s="22"/>
    </row>
    <row r="54" spans="1:7" ht="26.25">
      <c r="A54" s="38" t="s">
        <v>72</v>
      </c>
      <c r="B54" s="20" t="s">
        <v>16</v>
      </c>
      <c r="C54" s="20" t="s">
        <v>41</v>
      </c>
      <c r="D54" s="20" t="s">
        <v>73</v>
      </c>
      <c r="E54" s="21"/>
      <c r="F54" s="61">
        <f>F55+F56</f>
        <v>305800</v>
      </c>
      <c r="G54" s="22">
        <f>G55+G56</f>
        <v>305800</v>
      </c>
    </row>
    <row r="55" spans="1:7" ht="38.25" customHeight="1">
      <c r="A55" s="29" t="s">
        <v>25</v>
      </c>
      <c r="B55" s="20" t="s">
        <v>16</v>
      </c>
      <c r="C55" s="20" t="s">
        <v>41</v>
      </c>
      <c r="D55" s="20" t="s">
        <v>73</v>
      </c>
      <c r="E55" s="31" t="s">
        <v>26</v>
      </c>
      <c r="F55" s="61">
        <v>305800</v>
      </c>
      <c r="G55" s="22">
        <v>305800</v>
      </c>
    </row>
    <row r="56" spans="1:7" ht="26.25" hidden="1">
      <c r="A56" s="29" t="s">
        <v>37</v>
      </c>
      <c r="B56" s="20" t="s">
        <v>16</v>
      </c>
      <c r="C56" s="20" t="s">
        <v>41</v>
      </c>
      <c r="D56" s="20" t="s">
        <v>73</v>
      </c>
      <c r="E56" s="31" t="s">
        <v>38</v>
      </c>
      <c r="F56" s="61">
        <f>39716-39716</f>
        <v>0</v>
      </c>
      <c r="G56" s="22">
        <f>39716-39716</f>
        <v>0</v>
      </c>
    </row>
    <row r="57" spans="1:7" ht="15">
      <c r="A57" s="29" t="s">
        <v>74</v>
      </c>
      <c r="B57" s="20" t="s">
        <v>16</v>
      </c>
      <c r="C57" s="20" t="s">
        <v>41</v>
      </c>
      <c r="D57" s="20" t="s">
        <v>75</v>
      </c>
      <c r="E57" s="21"/>
      <c r="F57" s="61">
        <f>F58</f>
        <v>17376900</v>
      </c>
      <c r="G57" s="22">
        <f>G58</f>
        <v>17376900</v>
      </c>
    </row>
    <row r="58" spans="1:7" ht="15">
      <c r="A58" s="27" t="s">
        <v>76</v>
      </c>
      <c r="B58" s="20" t="s">
        <v>16</v>
      </c>
      <c r="C58" s="20" t="s">
        <v>41</v>
      </c>
      <c r="D58" s="20" t="s">
        <v>77</v>
      </c>
      <c r="E58" s="21"/>
      <c r="F58" s="61">
        <f>F59</f>
        <v>17376900</v>
      </c>
      <c r="G58" s="22">
        <f>G59</f>
        <v>17376900</v>
      </c>
    </row>
    <row r="59" spans="1:7" ht="26.25">
      <c r="A59" s="27" t="s">
        <v>23</v>
      </c>
      <c r="B59" s="20" t="s">
        <v>16</v>
      </c>
      <c r="C59" s="20" t="s">
        <v>41</v>
      </c>
      <c r="D59" s="20" t="s">
        <v>78</v>
      </c>
      <c r="E59" s="21"/>
      <c r="F59" s="61">
        <f>F60+F61+F62</f>
        <v>17376900</v>
      </c>
      <c r="G59" s="206">
        <f>G60+G61+G62</f>
        <v>17376900</v>
      </c>
    </row>
    <row r="60" spans="1:7" ht="39">
      <c r="A60" s="29" t="s">
        <v>25</v>
      </c>
      <c r="B60" s="20" t="s">
        <v>16</v>
      </c>
      <c r="C60" s="20" t="s">
        <v>41</v>
      </c>
      <c r="D60" s="20" t="s">
        <v>78</v>
      </c>
      <c r="E60" s="31" t="s">
        <v>26</v>
      </c>
      <c r="F60" s="61">
        <v>17211400</v>
      </c>
      <c r="G60" s="206">
        <v>17211400</v>
      </c>
    </row>
    <row r="61" spans="1:7" ht="26.25">
      <c r="A61" s="29" t="s">
        <v>37</v>
      </c>
      <c r="B61" s="20" t="s">
        <v>16</v>
      </c>
      <c r="C61" s="20" t="s">
        <v>41</v>
      </c>
      <c r="D61" s="20" t="s">
        <v>78</v>
      </c>
      <c r="E61" s="31" t="s">
        <v>38</v>
      </c>
      <c r="F61" s="208">
        <v>90500</v>
      </c>
      <c r="G61" s="207">
        <v>90500</v>
      </c>
    </row>
    <row r="62" spans="1:7" ht="15">
      <c r="A62" s="41" t="s">
        <v>79</v>
      </c>
      <c r="B62" s="20" t="s">
        <v>16</v>
      </c>
      <c r="C62" s="20" t="s">
        <v>41</v>
      </c>
      <c r="D62" s="20" t="s">
        <v>78</v>
      </c>
      <c r="E62" s="31" t="s">
        <v>80</v>
      </c>
      <c r="F62" s="61">
        <v>75000</v>
      </c>
      <c r="G62" s="206">
        <v>75000</v>
      </c>
    </row>
    <row r="63" spans="1:7" ht="15">
      <c r="A63" s="26" t="s">
        <v>81</v>
      </c>
      <c r="B63" s="20" t="s">
        <v>16</v>
      </c>
      <c r="C63" s="20" t="s">
        <v>41</v>
      </c>
      <c r="D63" s="20" t="s">
        <v>82</v>
      </c>
      <c r="E63" s="21"/>
      <c r="F63" s="61">
        <f>F64+F68</f>
        <v>336380</v>
      </c>
      <c r="G63" s="22">
        <f>G64+G68</f>
        <v>336380</v>
      </c>
    </row>
    <row r="64" spans="1:7" ht="25.5">
      <c r="A64" s="40" t="s">
        <v>83</v>
      </c>
      <c r="B64" s="20" t="s">
        <v>16</v>
      </c>
      <c r="C64" s="20" t="s">
        <v>41</v>
      </c>
      <c r="D64" s="20" t="s">
        <v>84</v>
      </c>
      <c r="E64" s="21"/>
      <c r="F64" s="61">
        <f>F65</f>
        <v>305800</v>
      </c>
      <c r="G64" s="22">
        <f>G65</f>
        <v>305800</v>
      </c>
    </row>
    <row r="65" spans="1:7" ht="26.25">
      <c r="A65" s="27" t="s">
        <v>85</v>
      </c>
      <c r="B65" s="20" t="s">
        <v>16</v>
      </c>
      <c r="C65" s="20" t="s">
        <v>41</v>
      </c>
      <c r="D65" s="20" t="s">
        <v>86</v>
      </c>
      <c r="E65" s="21"/>
      <c r="F65" s="61">
        <f>F66+F67</f>
        <v>305800</v>
      </c>
      <c r="G65" s="22">
        <f>G66+G67</f>
        <v>305800</v>
      </c>
    </row>
    <row r="66" spans="1:7" ht="38.25" customHeight="1">
      <c r="A66" s="29" t="s">
        <v>25</v>
      </c>
      <c r="B66" s="20" t="s">
        <v>16</v>
      </c>
      <c r="C66" s="20" t="s">
        <v>41</v>
      </c>
      <c r="D66" s="20" t="s">
        <v>86</v>
      </c>
      <c r="E66" s="31" t="s">
        <v>26</v>
      </c>
      <c r="F66" s="61">
        <v>305800</v>
      </c>
      <c r="G66" s="22">
        <v>305800</v>
      </c>
    </row>
    <row r="67" spans="1:7" ht="1.5" customHeight="1" hidden="1">
      <c r="A67" s="29" t="s">
        <v>87</v>
      </c>
      <c r="B67" s="20" t="s">
        <v>16</v>
      </c>
      <c r="C67" s="20" t="s">
        <v>41</v>
      </c>
      <c r="D67" s="20" t="s">
        <v>86</v>
      </c>
      <c r="E67" s="31" t="s">
        <v>38</v>
      </c>
      <c r="F67" s="61">
        <f>20967-20967</f>
        <v>0</v>
      </c>
      <c r="G67" s="22">
        <f>20967-20967</f>
        <v>0</v>
      </c>
    </row>
    <row r="68" spans="1:7" ht="15">
      <c r="A68" s="26" t="s">
        <v>88</v>
      </c>
      <c r="B68" s="20" t="s">
        <v>16</v>
      </c>
      <c r="C68" s="20" t="s">
        <v>41</v>
      </c>
      <c r="D68" s="20" t="s">
        <v>89</v>
      </c>
      <c r="E68" s="21"/>
      <c r="F68" s="61">
        <f>F69</f>
        <v>30580</v>
      </c>
      <c r="G68" s="22">
        <f>G69</f>
        <v>30580</v>
      </c>
    </row>
    <row r="69" spans="1:7" ht="38.25">
      <c r="A69" s="43" t="s">
        <v>90</v>
      </c>
      <c r="B69" s="20" t="s">
        <v>16</v>
      </c>
      <c r="C69" s="20" t="s">
        <v>41</v>
      </c>
      <c r="D69" s="20" t="s">
        <v>91</v>
      </c>
      <c r="E69" s="21"/>
      <c r="F69" s="61">
        <f>F70</f>
        <v>30580</v>
      </c>
      <c r="G69" s="22">
        <f>G70</f>
        <v>30580</v>
      </c>
    </row>
    <row r="70" spans="1:7" ht="39" customHeight="1">
      <c r="A70" s="29" t="s">
        <v>25</v>
      </c>
      <c r="B70" s="20" t="s">
        <v>16</v>
      </c>
      <c r="C70" s="20" t="s">
        <v>41</v>
      </c>
      <c r="D70" s="20" t="s">
        <v>91</v>
      </c>
      <c r="E70" s="31" t="s">
        <v>26</v>
      </c>
      <c r="F70" s="61">
        <v>30580</v>
      </c>
      <c r="G70" s="22">
        <v>30580</v>
      </c>
    </row>
    <row r="71" spans="1:7" ht="15" hidden="1">
      <c r="A71" s="43" t="s">
        <v>92</v>
      </c>
      <c r="B71" s="20" t="s">
        <v>16</v>
      </c>
      <c r="C71" s="20" t="s">
        <v>93</v>
      </c>
      <c r="D71" s="20"/>
      <c r="E71" s="31"/>
      <c r="F71" s="61">
        <f aca="true" t="shared" si="0" ref="F71:G74">F72</f>
        <v>0</v>
      </c>
      <c r="G71" s="22">
        <f t="shared" si="0"/>
        <v>0</v>
      </c>
    </row>
    <row r="72" spans="1:7" ht="15" hidden="1">
      <c r="A72" s="26" t="s">
        <v>81</v>
      </c>
      <c r="B72" s="20" t="s">
        <v>16</v>
      </c>
      <c r="C72" s="20" t="s">
        <v>93</v>
      </c>
      <c r="D72" s="20" t="s">
        <v>82</v>
      </c>
      <c r="E72" s="31"/>
      <c r="F72" s="61">
        <f t="shared" si="0"/>
        <v>0</v>
      </c>
      <c r="G72" s="22">
        <f t="shared" si="0"/>
        <v>0</v>
      </c>
    </row>
    <row r="73" spans="1:7" ht="15" hidden="1">
      <c r="A73" s="26" t="s">
        <v>88</v>
      </c>
      <c r="B73" s="20" t="s">
        <v>16</v>
      </c>
      <c r="C73" s="20" t="s">
        <v>93</v>
      </c>
      <c r="D73" s="20" t="s">
        <v>89</v>
      </c>
      <c r="E73" s="31"/>
      <c r="F73" s="61">
        <f t="shared" si="0"/>
        <v>0</v>
      </c>
      <c r="G73" s="22">
        <f t="shared" si="0"/>
        <v>0</v>
      </c>
    </row>
    <row r="74" spans="1:7" ht="39" hidden="1">
      <c r="A74" s="38" t="s">
        <v>94</v>
      </c>
      <c r="B74" s="20" t="s">
        <v>16</v>
      </c>
      <c r="C74" s="20" t="s">
        <v>93</v>
      </c>
      <c r="D74" s="20" t="s">
        <v>95</v>
      </c>
      <c r="E74" s="31"/>
      <c r="F74" s="61">
        <f t="shared" si="0"/>
        <v>0</v>
      </c>
      <c r="G74" s="22">
        <f t="shared" si="0"/>
        <v>0</v>
      </c>
    </row>
    <row r="75" spans="1:7" ht="15" hidden="1">
      <c r="A75" s="29" t="s">
        <v>87</v>
      </c>
      <c r="B75" s="20" t="s">
        <v>16</v>
      </c>
      <c r="C75" s="20" t="s">
        <v>93</v>
      </c>
      <c r="D75" s="20" t="s">
        <v>95</v>
      </c>
      <c r="E75" s="31" t="s">
        <v>38</v>
      </c>
      <c r="F75" s="61"/>
      <c r="G75" s="22"/>
    </row>
    <row r="76" spans="1:7" ht="26.25">
      <c r="A76" s="26" t="s">
        <v>96</v>
      </c>
      <c r="B76" s="20" t="s">
        <v>16</v>
      </c>
      <c r="C76" s="20" t="s">
        <v>97</v>
      </c>
      <c r="D76" s="20"/>
      <c r="E76" s="21"/>
      <c r="F76" s="61">
        <f aca="true" t="shared" si="1" ref="F76:G78">F77</f>
        <v>486000</v>
      </c>
      <c r="G76" s="22">
        <f t="shared" si="1"/>
        <v>486000</v>
      </c>
    </row>
    <row r="77" spans="1:7" ht="26.25">
      <c r="A77" s="44" t="s">
        <v>98</v>
      </c>
      <c r="B77" s="20" t="s">
        <v>16</v>
      </c>
      <c r="C77" s="20" t="s">
        <v>97</v>
      </c>
      <c r="D77" s="45" t="s">
        <v>99</v>
      </c>
      <c r="E77" s="31"/>
      <c r="F77" s="61">
        <f t="shared" si="1"/>
        <v>486000</v>
      </c>
      <c r="G77" s="22">
        <f t="shared" si="1"/>
        <v>486000</v>
      </c>
    </row>
    <row r="78" spans="1:7" ht="15">
      <c r="A78" s="44" t="s">
        <v>100</v>
      </c>
      <c r="B78" s="20" t="s">
        <v>16</v>
      </c>
      <c r="C78" s="20" t="s">
        <v>97</v>
      </c>
      <c r="D78" s="45" t="s">
        <v>101</v>
      </c>
      <c r="E78" s="31"/>
      <c r="F78" s="61">
        <f t="shared" si="1"/>
        <v>486000</v>
      </c>
      <c r="G78" s="22">
        <f t="shared" si="1"/>
        <v>486000</v>
      </c>
    </row>
    <row r="79" spans="1:7" ht="26.25">
      <c r="A79" s="27" t="s">
        <v>23</v>
      </c>
      <c r="B79" s="20" t="s">
        <v>16</v>
      </c>
      <c r="C79" s="20" t="s">
        <v>97</v>
      </c>
      <c r="D79" s="45" t="s">
        <v>102</v>
      </c>
      <c r="E79" s="21"/>
      <c r="F79" s="61">
        <f>F80+F81+F82</f>
        <v>486000</v>
      </c>
      <c r="G79" s="22">
        <f>G80+G81+G82</f>
        <v>486000</v>
      </c>
    </row>
    <row r="80" spans="1:7" ht="36.75" customHeight="1">
      <c r="A80" s="29" t="s">
        <v>25</v>
      </c>
      <c r="B80" s="20" t="s">
        <v>16</v>
      </c>
      <c r="C80" s="20" t="s">
        <v>97</v>
      </c>
      <c r="D80" s="45" t="s">
        <v>102</v>
      </c>
      <c r="E80" s="31" t="s">
        <v>26</v>
      </c>
      <c r="F80" s="61">
        <v>486000</v>
      </c>
      <c r="G80" s="22">
        <v>486000</v>
      </c>
    </row>
    <row r="81" spans="1:7" ht="15" hidden="1">
      <c r="A81" s="29" t="s">
        <v>87</v>
      </c>
      <c r="B81" s="20" t="s">
        <v>16</v>
      </c>
      <c r="C81" s="20" t="s">
        <v>97</v>
      </c>
      <c r="D81" s="45" t="s">
        <v>102</v>
      </c>
      <c r="E81" s="31" t="s">
        <v>38</v>
      </c>
      <c r="F81" s="61"/>
      <c r="G81" s="22"/>
    </row>
    <row r="82" spans="1:7" ht="15" hidden="1">
      <c r="A82" s="41" t="s">
        <v>79</v>
      </c>
      <c r="B82" s="20" t="s">
        <v>16</v>
      </c>
      <c r="C82" s="20" t="s">
        <v>97</v>
      </c>
      <c r="D82" s="45" t="s">
        <v>102</v>
      </c>
      <c r="E82" s="31" t="s">
        <v>80</v>
      </c>
      <c r="F82" s="61"/>
      <c r="G82" s="22"/>
    </row>
    <row r="83" spans="1:7" ht="15" hidden="1">
      <c r="A83" s="46" t="s">
        <v>103</v>
      </c>
      <c r="B83" s="20" t="s">
        <v>16</v>
      </c>
      <c r="C83" s="20" t="s">
        <v>104</v>
      </c>
      <c r="D83" s="45"/>
      <c r="E83" s="31"/>
      <c r="F83" s="61">
        <f aca="true" t="shared" si="2" ref="F83:G86">F84</f>
        <v>0</v>
      </c>
      <c r="G83" s="22">
        <f t="shared" si="2"/>
        <v>0</v>
      </c>
    </row>
    <row r="84" spans="1:7" ht="15" hidden="1">
      <c r="A84" s="26" t="s">
        <v>81</v>
      </c>
      <c r="B84" s="20" t="s">
        <v>16</v>
      </c>
      <c r="C84" s="20" t="s">
        <v>104</v>
      </c>
      <c r="D84" s="45" t="s">
        <v>82</v>
      </c>
      <c r="E84" s="31"/>
      <c r="F84" s="61">
        <f t="shared" si="2"/>
        <v>0</v>
      </c>
      <c r="G84" s="22">
        <f t="shared" si="2"/>
        <v>0</v>
      </c>
    </row>
    <row r="85" spans="1:7" ht="15" hidden="1">
      <c r="A85" s="41" t="s">
        <v>105</v>
      </c>
      <c r="B85" s="20" t="s">
        <v>16</v>
      </c>
      <c r="C85" s="20" t="s">
        <v>104</v>
      </c>
      <c r="D85" s="45" t="s">
        <v>106</v>
      </c>
      <c r="E85" s="31"/>
      <c r="F85" s="61">
        <f t="shared" si="2"/>
        <v>0</v>
      </c>
      <c r="G85" s="22">
        <f t="shared" si="2"/>
        <v>0</v>
      </c>
    </row>
    <row r="86" spans="1:7" ht="15" hidden="1">
      <c r="A86" s="41" t="s">
        <v>107</v>
      </c>
      <c r="B86" s="20" t="s">
        <v>16</v>
      </c>
      <c r="C86" s="20" t="s">
        <v>104</v>
      </c>
      <c r="D86" s="45" t="s">
        <v>108</v>
      </c>
      <c r="E86" s="31"/>
      <c r="F86" s="61">
        <f t="shared" si="2"/>
        <v>0</v>
      </c>
      <c r="G86" s="22">
        <f t="shared" si="2"/>
        <v>0</v>
      </c>
    </row>
    <row r="87" spans="1:7" ht="15" hidden="1">
      <c r="A87" s="41" t="s">
        <v>79</v>
      </c>
      <c r="B87" s="20" t="s">
        <v>16</v>
      </c>
      <c r="C87" s="20" t="s">
        <v>104</v>
      </c>
      <c r="D87" s="45" t="s">
        <v>108</v>
      </c>
      <c r="E87" s="31" t="s">
        <v>80</v>
      </c>
      <c r="F87" s="61"/>
      <c r="G87" s="22"/>
    </row>
    <row r="88" spans="1:7" ht="15">
      <c r="A88" s="26" t="s">
        <v>109</v>
      </c>
      <c r="B88" s="20" t="s">
        <v>16</v>
      </c>
      <c r="C88" s="20" t="s">
        <v>110</v>
      </c>
      <c r="D88" s="20"/>
      <c r="E88" s="21"/>
      <c r="F88" s="61">
        <f>F90</f>
        <v>50000</v>
      </c>
      <c r="G88" s="22">
        <f>G90</f>
        <v>50000</v>
      </c>
    </row>
    <row r="89" spans="1:7" ht="15">
      <c r="A89" s="29" t="s">
        <v>111</v>
      </c>
      <c r="B89" s="20" t="s">
        <v>16</v>
      </c>
      <c r="C89" s="20" t="s">
        <v>110</v>
      </c>
      <c r="D89" s="30" t="s">
        <v>112</v>
      </c>
      <c r="E89" s="47" t="s">
        <v>113</v>
      </c>
      <c r="F89" s="61">
        <f aca="true" t="shared" si="3" ref="F89:G91">F90</f>
        <v>50000</v>
      </c>
      <c r="G89" s="22">
        <f t="shared" si="3"/>
        <v>50000</v>
      </c>
    </row>
    <row r="90" spans="1:7" ht="15">
      <c r="A90" s="29" t="s">
        <v>109</v>
      </c>
      <c r="B90" s="20" t="s">
        <v>16</v>
      </c>
      <c r="C90" s="20" t="s">
        <v>110</v>
      </c>
      <c r="D90" s="30" t="s">
        <v>114</v>
      </c>
      <c r="E90" s="47" t="s">
        <v>113</v>
      </c>
      <c r="F90" s="61">
        <f t="shared" si="3"/>
        <v>50000</v>
      </c>
      <c r="G90" s="22">
        <f t="shared" si="3"/>
        <v>50000</v>
      </c>
    </row>
    <row r="91" spans="1:7" ht="15">
      <c r="A91" s="27" t="s">
        <v>115</v>
      </c>
      <c r="B91" s="20" t="s">
        <v>16</v>
      </c>
      <c r="C91" s="20" t="s">
        <v>110</v>
      </c>
      <c r="D91" s="30" t="s">
        <v>116</v>
      </c>
      <c r="E91" s="47" t="s">
        <v>113</v>
      </c>
      <c r="F91" s="61">
        <f t="shared" si="3"/>
        <v>50000</v>
      </c>
      <c r="G91" s="22">
        <f t="shared" si="3"/>
        <v>50000</v>
      </c>
    </row>
    <row r="92" spans="1:7" ht="15">
      <c r="A92" s="29" t="s">
        <v>79</v>
      </c>
      <c r="B92" s="20" t="s">
        <v>16</v>
      </c>
      <c r="C92" s="20" t="s">
        <v>110</v>
      </c>
      <c r="D92" s="30" t="s">
        <v>116</v>
      </c>
      <c r="E92" s="47" t="s">
        <v>80</v>
      </c>
      <c r="F92" s="61">
        <v>50000</v>
      </c>
      <c r="G92" s="22">
        <v>50000</v>
      </c>
    </row>
    <row r="93" spans="1:11" ht="15">
      <c r="A93" s="26" t="s">
        <v>117</v>
      </c>
      <c r="B93" s="20" t="s">
        <v>16</v>
      </c>
      <c r="C93" s="20" t="s">
        <v>118</v>
      </c>
      <c r="D93" s="20"/>
      <c r="E93" s="21"/>
      <c r="F93" s="61">
        <f>F94+F112+F144+F155+F161+F171+F123+F135+F128+F118+F150</f>
        <v>13733707</v>
      </c>
      <c r="G93" s="22">
        <f>G94+G112+G144+G155+G161+G171+G123+G135+G128+G118+G150</f>
        <v>13802474</v>
      </c>
      <c r="K93" s="28"/>
    </row>
    <row r="94" spans="1:7" ht="26.25">
      <c r="A94" s="26" t="s">
        <v>119</v>
      </c>
      <c r="B94" s="20" t="s">
        <v>16</v>
      </c>
      <c r="C94" s="20" t="s">
        <v>118</v>
      </c>
      <c r="D94" s="20" t="s">
        <v>43</v>
      </c>
      <c r="E94" s="21"/>
      <c r="F94" s="61">
        <f>F103+F99+F95</f>
        <v>180300</v>
      </c>
      <c r="G94" s="22">
        <f>G103+G99+G95</f>
        <v>180300</v>
      </c>
    </row>
    <row r="95" spans="1:7" ht="51">
      <c r="A95" s="48" t="s">
        <v>120</v>
      </c>
      <c r="B95" s="20" t="s">
        <v>16</v>
      </c>
      <c r="C95" s="20" t="s">
        <v>118</v>
      </c>
      <c r="D95" s="20" t="s">
        <v>121</v>
      </c>
      <c r="E95" s="21"/>
      <c r="F95" s="61">
        <f aca="true" t="shared" si="4" ref="F95:G97">F96</f>
        <v>14000</v>
      </c>
      <c r="G95" s="22">
        <f t="shared" si="4"/>
        <v>14000</v>
      </c>
    </row>
    <row r="96" spans="1:7" ht="25.5">
      <c r="A96" s="48" t="s">
        <v>122</v>
      </c>
      <c r="B96" s="20" t="s">
        <v>16</v>
      </c>
      <c r="C96" s="20" t="s">
        <v>118</v>
      </c>
      <c r="D96" s="20" t="s">
        <v>123</v>
      </c>
      <c r="E96" s="21"/>
      <c r="F96" s="61">
        <f t="shared" si="4"/>
        <v>14000</v>
      </c>
      <c r="G96" s="22">
        <f t="shared" si="4"/>
        <v>14000</v>
      </c>
    </row>
    <row r="97" spans="1:7" ht="15">
      <c r="A97" s="29" t="s">
        <v>124</v>
      </c>
      <c r="B97" s="20" t="s">
        <v>16</v>
      </c>
      <c r="C97" s="20" t="s">
        <v>118</v>
      </c>
      <c r="D97" s="49" t="s">
        <v>125</v>
      </c>
      <c r="E97" s="21"/>
      <c r="F97" s="61">
        <f t="shared" si="4"/>
        <v>14000</v>
      </c>
      <c r="G97" s="22">
        <f t="shared" si="4"/>
        <v>14000</v>
      </c>
    </row>
    <row r="98" spans="1:7" ht="26.25">
      <c r="A98" s="29" t="s">
        <v>37</v>
      </c>
      <c r="B98" s="20" t="s">
        <v>16</v>
      </c>
      <c r="C98" s="20" t="s">
        <v>118</v>
      </c>
      <c r="D98" s="49" t="s">
        <v>125</v>
      </c>
      <c r="E98" s="21" t="s">
        <v>38</v>
      </c>
      <c r="F98" s="61">
        <v>14000</v>
      </c>
      <c r="G98" s="22">
        <v>14000</v>
      </c>
    </row>
    <row r="99" spans="1:7" s="36" customFormat="1" ht="51.75">
      <c r="A99" s="29" t="s">
        <v>44</v>
      </c>
      <c r="B99" s="32" t="s">
        <v>16</v>
      </c>
      <c r="C99" s="32" t="s">
        <v>118</v>
      </c>
      <c r="D99" s="32" t="s">
        <v>45</v>
      </c>
      <c r="E99" s="39"/>
      <c r="F99" s="123">
        <f aca="true" t="shared" si="5" ref="F99:G101">F100</f>
        <v>27000</v>
      </c>
      <c r="G99" s="35">
        <f t="shared" si="5"/>
        <v>27000</v>
      </c>
    </row>
    <row r="100" spans="1:7" ht="25.5">
      <c r="A100" s="50" t="s">
        <v>126</v>
      </c>
      <c r="B100" s="20" t="s">
        <v>16</v>
      </c>
      <c r="C100" s="20" t="s">
        <v>118</v>
      </c>
      <c r="D100" s="20" t="s">
        <v>127</v>
      </c>
      <c r="E100" s="21"/>
      <c r="F100" s="61">
        <f t="shared" si="5"/>
        <v>27000</v>
      </c>
      <c r="G100" s="22">
        <f t="shared" si="5"/>
        <v>27000</v>
      </c>
    </row>
    <row r="101" spans="1:7" ht="25.5">
      <c r="A101" s="48" t="s">
        <v>128</v>
      </c>
      <c r="B101" s="20" t="s">
        <v>16</v>
      </c>
      <c r="C101" s="20" t="s">
        <v>118</v>
      </c>
      <c r="D101" s="49" t="s">
        <v>129</v>
      </c>
      <c r="E101" s="21"/>
      <c r="F101" s="61">
        <f t="shared" si="5"/>
        <v>27000</v>
      </c>
      <c r="G101" s="22">
        <f t="shared" si="5"/>
        <v>27000</v>
      </c>
    </row>
    <row r="102" spans="1:7" ht="26.25">
      <c r="A102" s="29" t="s">
        <v>37</v>
      </c>
      <c r="B102" s="20" t="s">
        <v>16</v>
      </c>
      <c r="C102" s="20" t="s">
        <v>118</v>
      </c>
      <c r="D102" s="49" t="s">
        <v>129</v>
      </c>
      <c r="E102" s="21" t="s">
        <v>38</v>
      </c>
      <c r="F102" s="61">
        <v>27000</v>
      </c>
      <c r="G102" s="22">
        <v>27000</v>
      </c>
    </row>
    <row r="103" spans="1:7" s="36" customFormat="1" ht="51.75">
      <c r="A103" s="27" t="s">
        <v>130</v>
      </c>
      <c r="B103" s="32" t="s">
        <v>16</v>
      </c>
      <c r="C103" s="32" t="s">
        <v>118</v>
      </c>
      <c r="D103" s="32" t="s">
        <v>51</v>
      </c>
      <c r="E103" s="39"/>
      <c r="F103" s="123">
        <f>F104+F109</f>
        <v>139300</v>
      </c>
      <c r="G103" s="35">
        <f>G104+G109</f>
        <v>139300</v>
      </c>
    </row>
    <row r="104" spans="1:7" ht="26.25">
      <c r="A104" s="27" t="s">
        <v>131</v>
      </c>
      <c r="B104" s="20" t="s">
        <v>16</v>
      </c>
      <c r="C104" s="20" t="s">
        <v>118</v>
      </c>
      <c r="D104" s="20" t="s">
        <v>132</v>
      </c>
      <c r="E104" s="21"/>
      <c r="F104" s="61">
        <f>F105+F107</f>
        <v>129300</v>
      </c>
      <c r="G104" s="22">
        <f>G105+G107</f>
        <v>129300</v>
      </c>
    </row>
    <row r="105" spans="1:7" ht="26.25">
      <c r="A105" s="27" t="s">
        <v>133</v>
      </c>
      <c r="B105" s="20" t="s">
        <v>16</v>
      </c>
      <c r="C105" s="20" t="s">
        <v>118</v>
      </c>
      <c r="D105" s="20" t="s">
        <v>134</v>
      </c>
      <c r="E105" s="21"/>
      <c r="F105" s="61">
        <f>F106</f>
        <v>124300</v>
      </c>
      <c r="G105" s="22">
        <f>G106</f>
        <v>124300</v>
      </c>
    </row>
    <row r="106" spans="1:7" ht="26.25">
      <c r="A106" s="29" t="s">
        <v>135</v>
      </c>
      <c r="B106" s="20" t="s">
        <v>16</v>
      </c>
      <c r="C106" s="20" t="s">
        <v>118</v>
      </c>
      <c r="D106" s="20" t="s">
        <v>134</v>
      </c>
      <c r="E106" s="31" t="s">
        <v>136</v>
      </c>
      <c r="F106" s="61">
        <v>124300</v>
      </c>
      <c r="G106" s="22">
        <v>124300</v>
      </c>
    </row>
    <row r="107" spans="1:7" ht="15">
      <c r="A107" s="27" t="s">
        <v>137</v>
      </c>
      <c r="B107" s="20" t="s">
        <v>16</v>
      </c>
      <c r="C107" s="20" t="s">
        <v>118</v>
      </c>
      <c r="D107" s="20" t="s">
        <v>138</v>
      </c>
      <c r="E107" s="31"/>
      <c r="F107" s="61">
        <f>F108</f>
        <v>5000</v>
      </c>
      <c r="G107" s="22">
        <f>G108</f>
        <v>5000</v>
      </c>
    </row>
    <row r="108" spans="1:7" ht="26.25">
      <c r="A108" s="29" t="s">
        <v>135</v>
      </c>
      <c r="B108" s="20" t="s">
        <v>16</v>
      </c>
      <c r="C108" s="20" t="s">
        <v>118</v>
      </c>
      <c r="D108" s="20" t="s">
        <v>138</v>
      </c>
      <c r="E108" s="31" t="s">
        <v>136</v>
      </c>
      <c r="F108" s="61">
        <v>5000</v>
      </c>
      <c r="G108" s="22">
        <v>5000</v>
      </c>
    </row>
    <row r="109" spans="1:7" ht="25.5">
      <c r="A109" s="40" t="s">
        <v>52</v>
      </c>
      <c r="B109" s="20" t="s">
        <v>16</v>
      </c>
      <c r="C109" s="20" t="s">
        <v>118</v>
      </c>
      <c r="D109" s="20" t="s">
        <v>53</v>
      </c>
      <c r="E109" s="31"/>
      <c r="F109" s="61">
        <f>F110</f>
        <v>10000</v>
      </c>
      <c r="G109" s="22">
        <f>G110</f>
        <v>10000</v>
      </c>
    </row>
    <row r="110" spans="1:7" ht="15">
      <c r="A110" s="50" t="s">
        <v>139</v>
      </c>
      <c r="B110" s="20" t="s">
        <v>16</v>
      </c>
      <c r="C110" s="20" t="s">
        <v>118</v>
      </c>
      <c r="D110" s="20" t="s">
        <v>140</v>
      </c>
      <c r="E110" s="31"/>
      <c r="F110" s="61">
        <f>F111</f>
        <v>10000</v>
      </c>
      <c r="G110" s="22">
        <f>G111</f>
        <v>10000</v>
      </c>
    </row>
    <row r="111" spans="1:7" ht="26.25">
      <c r="A111" s="29" t="s">
        <v>37</v>
      </c>
      <c r="B111" s="20" t="s">
        <v>16</v>
      </c>
      <c r="C111" s="20" t="s">
        <v>118</v>
      </c>
      <c r="D111" s="20" t="s">
        <v>140</v>
      </c>
      <c r="E111" s="31" t="s">
        <v>38</v>
      </c>
      <c r="F111" s="61">
        <v>10000</v>
      </c>
      <c r="G111" s="22">
        <v>10000</v>
      </c>
    </row>
    <row r="112" spans="1:7" ht="38.25">
      <c r="A112" s="51" t="s">
        <v>141</v>
      </c>
      <c r="B112" s="20" t="s">
        <v>16</v>
      </c>
      <c r="C112" s="20" t="s">
        <v>118</v>
      </c>
      <c r="D112" s="20" t="s">
        <v>142</v>
      </c>
      <c r="E112" s="31"/>
      <c r="F112" s="61">
        <f aca="true" t="shared" si="6" ref="F112:G114">F113</f>
        <v>946600</v>
      </c>
      <c r="G112" s="22">
        <f t="shared" si="6"/>
        <v>946600</v>
      </c>
    </row>
    <row r="113" spans="1:7" s="36" customFormat="1" ht="51">
      <c r="A113" s="52" t="s">
        <v>143</v>
      </c>
      <c r="B113" s="32" t="s">
        <v>16</v>
      </c>
      <c r="C113" s="32" t="s">
        <v>118</v>
      </c>
      <c r="D113" s="32" t="s">
        <v>144</v>
      </c>
      <c r="E113" s="34"/>
      <c r="F113" s="123">
        <f t="shared" si="6"/>
        <v>946600</v>
      </c>
      <c r="G113" s="35">
        <f t="shared" si="6"/>
        <v>946600</v>
      </c>
    </row>
    <row r="114" spans="1:7" ht="25.5">
      <c r="A114" s="52" t="s">
        <v>145</v>
      </c>
      <c r="B114" s="20" t="s">
        <v>16</v>
      </c>
      <c r="C114" s="20" t="s">
        <v>118</v>
      </c>
      <c r="D114" s="20" t="s">
        <v>146</v>
      </c>
      <c r="E114" s="31"/>
      <c r="F114" s="61">
        <f t="shared" si="6"/>
        <v>946600</v>
      </c>
      <c r="G114" s="22">
        <f t="shared" si="6"/>
        <v>946600</v>
      </c>
    </row>
    <row r="115" spans="1:7" ht="12.75" customHeight="1">
      <c r="A115" s="52" t="s">
        <v>147</v>
      </c>
      <c r="B115" s="20" t="s">
        <v>16</v>
      </c>
      <c r="C115" s="20" t="s">
        <v>118</v>
      </c>
      <c r="D115" s="20" t="s">
        <v>148</v>
      </c>
      <c r="E115" s="31"/>
      <c r="F115" s="61">
        <f>F117+F116</f>
        <v>946600</v>
      </c>
      <c r="G115" s="22">
        <f>G117+G116</f>
        <v>946600</v>
      </c>
    </row>
    <row r="116" spans="1:7" ht="0" customHeight="1" hidden="1">
      <c r="A116" s="29" t="s">
        <v>25</v>
      </c>
      <c r="B116" s="20" t="s">
        <v>16</v>
      </c>
      <c r="C116" s="20" t="s">
        <v>118</v>
      </c>
      <c r="D116" s="20" t="s">
        <v>148</v>
      </c>
      <c r="E116" s="31" t="s">
        <v>26</v>
      </c>
      <c r="F116" s="61"/>
      <c r="G116" s="22"/>
    </row>
    <row r="117" spans="1:7" ht="26.25">
      <c r="A117" s="29" t="s">
        <v>37</v>
      </c>
      <c r="B117" s="20" t="s">
        <v>16</v>
      </c>
      <c r="C117" s="20" t="s">
        <v>118</v>
      </c>
      <c r="D117" s="20" t="s">
        <v>148</v>
      </c>
      <c r="E117" s="21" t="s">
        <v>38</v>
      </c>
      <c r="F117" s="61">
        <v>946600</v>
      </c>
      <c r="G117" s="22">
        <v>946600</v>
      </c>
    </row>
    <row r="118" spans="1:7" ht="39">
      <c r="A118" s="19" t="s">
        <v>149</v>
      </c>
      <c r="B118" s="20" t="s">
        <v>16</v>
      </c>
      <c r="C118" s="20" t="s">
        <v>118</v>
      </c>
      <c r="D118" s="30" t="s">
        <v>57</v>
      </c>
      <c r="E118" s="21"/>
      <c r="F118" s="61">
        <f aca="true" t="shared" si="7" ref="F118:G121">F119</f>
        <v>30000</v>
      </c>
      <c r="G118" s="22">
        <f t="shared" si="7"/>
        <v>30000</v>
      </c>
    </row>
    <row r="119" spans="1:7" s="36" customFormat="1" ht="72" customHeight="1">
      <c r="A119" s="40" t="s">
        <v>150</v>
      </c>
      <c r="B119" s="20" t="s">
        <v>16</v>
      </c>
      <c r="C119" s="20" t="s">
        <v>118</v>
      </c>
      <c r="D119" s="33" t="s">
        <v>59</v>
      </c>
      <c r="E119" s="39"/>
      <c r="F119" s="123">
        <f t="shared" si="7"/>
        <v>30000</v>
      </c>
      <c r="G119" s="35">
        <f t="shared" si="7"/>
        <v>30000</v>
      </c>
    </row>
    <row r="120" spans="1:7" ht="25.5">
      <c r="A120" s="41" t="s">
        <v>60</v>
      </c>
      <c r="B120" s="20" t="s">
        <v>16</v>
      </c>
      <c r="C120" s="20" t="s">
        <v>118</v>
      </c>
      <c r="D120" s="30" t="s">
        <v>61</v>
      </c>
      <c r="E120" s="21"/>
      <c r="F120" s="61">
        <f t="shared" si="7"/>
        <v>30000</v>
      </c>
      <c r="G120" s="22">
        <f t="shared" si="7"/>
        <v>30000</v>
      </c>
    </row>
    <row r="121" spans="1:7" ht="26.25">
      <c r="A121" s="29" t="s">
        <v>151</v>
      </c>
      <c r="B121" s="20" t="s">
        <v>16</v>
      </c>
      <c r="C121" s="20" t="s">
        <v>118</v>
      </c>
      <c r="D121" s="30" t="s">
        <v>152</v>
      </c>
      <c r="E121" s="21"/>
      <c r="F121" s="61">
        <f t="shared" si="7"/>
        <v>30000</v>
      </c>
      <c r="G121" s="22">
        <f t="shared" si="7"/>
        <v>30000</v>
      </c>
    </row>
    <row r="122" spans="1:7" ht="26.25">
      <c r="A122" s="29" t="s">
        <v>37</v>
      </c>
      <c r="B122" s="20" t="s">
        <v>16</v>
      </c>
      <c r="C122" s="20" t="s">
        <v>118</v>
      </c>
      <c r="D122" s="30" t="s">
        <v>152</v>
      </c>
      <c r="E122" s="31" t="s">
        <v>38</v>
      </c>
      <c r="F122" s="61">
        <v>30000</v>
      </c>
      <c r="G122" s="22">
        <v>30000</v>
      </c>
    </row>
    <row r="123" spans="1:7" ht="51" hidden="1">
      <c r="A123" s="51" t="s">
        <v>153</v>
      </c>
      <c r="B123" s="20" t="s">
        <v>16</v>
      </c>
      <c r="C123" s="20" t="s">
        <v>118</v>
      </c>
      <c r="D123" s="20" t="s">
        <v>154</v>
      </c>
      <c r="E123" s="21"/>
      <c r="F123" s="61">
        <f aca="true" t="shared" si="8" ref="F123:G126">F124</f>
        <v>0</v>
      </c>
      <c r="G123" s="22">
        <f t="shared" si="8"/>
        <v>0</v>
      </c>
    </row>
    <row r="124" spans="1:7" ht="63.75" hidden="1">
      <c r="A124" s="52" t="s">
        <v>155</v>
      </c>
      <c r="B124" s="20" t="s">
        <v>16</v>
      </c>
      <c r="C124" s="20" t="s">
        <v>118</v>
      </c>
      <c r="D124" s="20" t="s">
        <v>156</v>
      </c>
      <c r="E124" s="21"/>
      <c r="F124" s="61">
        <f t="shared" si="8"/>
        <v>0</v>
      </c>
      <c r="G124" s="22">
        <f t="shared" si="8"/>
        <v>0</v>
      </c>
    </row>
    <row r="125" spans="1:7" ht="25.5" hidden="1">
      <c r="A125" s="53" t="s">
        <v>157</v>
      </c>
      <c r="B125" s="20" t="s">
        <v>16</v>
      </c>
      <c r="C125" s="20" t="s">
        <v>118</v>
      </c>
      <c r="D125" s="20" t="s">
        <v>158</v>
      </c>
      <c r="E125" s="21"/>
      <c r="F125" s="61">
        <f t="shared" si="8"/>
        <v>0</v>
      </c>
      <c r="G125" s="22">
        <f t="shared" si="8"/>
        <v>0</v>
      </c>
    </row>
    <row r="126" spans="1:7" ht="25.5" hidden="1">
      <c r="A126" s="41" t="s">
        <v>159</v>
      </c>
      <c r="B126" s="20" t="s">
        <v>16</v>
      </c>
      <c r="C126" s="20" t="s">
        <v>118</v>
      </c>
      <c r="D126" s="20" t="s">
        <v>160</v>
      </c>
      <c r="E126" s="21"/>
      <c r="F126" s="61">
        <f t="shared" si="8"/>
        <v>0</v>
      </c>
      <c r="G126" s="22">
        <f t="shared" si="8"/>
        <v>0</v>
      </c>
    </row>
    <row r="127" spans="1:7" ht="26.25" hidden="1">
      <c r="A127" s="29" t="s">
        <v>37</v>
      </c>
      <c r="B127" s="20" t="s">
        <v>16</v>
      </c>
      <c r="C127" s="20" t="s">
        <v>118</v>
      </c>
      <c r="D127" s="20" t="s">
        <v>160</v>
      </c>
      <c r="E127" s="21" t="s">
        <v>38</v>
      </c>
      <c r="F127" s="61"/>
      <c r="G127" s="22"/>
    </row>
    <row r="128" spans="1:7" ht="51.75">
      <c r="A128" s="26" t="s">
        <v>64</v>
      </c>
      <c r="B128" s="20" t="s">
        <v>16</v>
      </c>
      <c r="C128" s="20" t="s">
        <v>118</v>
      </c>
      <c r="D128" s="30" t="s">
        <v>65</v>
      </c>
      <c r="E128" s="21"/>
      <c r="F128" s="61">
        <f>F129</f>
        <v>70000</v>
      </c>
      <c r="G128" s="22">
        <f>G129</f>
        <v>70000</v>
      </c>
    </row>
    <row r="129" spans="1:7" ht="63.75">
      <c r="A129" s="54" t="s">
        <v>161</v>
      </c>
      <c r="B129" s="20" t="s">
        <v>16</v>
      </c>
      <c r="C129" s="20" t="s">
        <v>118</v>
      </c>
      <c r="D129" s="30" t="s">
        <v>162</v>
      </c>
      <c r="E129" s="21"/>
      <c r="F129" s="61">
        <f>F130</f>
        <v>70000</v>
      </c>
      <c r="G129" s="22">
        <f>G130</f>
        <v>70000</v>
      </c>
    </row>
    <row r="130" spans="1:7" ht="38.25">
      <c r="A130" s="40" t="s">
        <v>163</v>
      </c>
      <c r="B130" s="20" t="s">
        <v>16</v>
      </c>
      <c r="C130" s="20" t="s">
        <v>118</v>
      </c>
      <c r="D130" s="45" t="s">
        <v>164</v>
      </c>
      <c r="E130" s="21"/>
      <c r="F130" s="61">
        <f>F131+F133</f>
        <v>70000</v>
      </c>
      <c r="G130" s="22">
        <f>G131+G133</f>
        <v>70000</v>
      </c>
    </row>
    <row r="131" spans="1:7" ht="26.25">
      <c r="A131" s="29" t="s">
        <v>165</v>
      </c>
      <c r="B131" s="20" t="s">
        <v>16</v>
      </c>
      <c r="C131" s="20" t="s">
        <v>118</v>
      </c>
      <c r="D131" s="45" t="s">
        <v>166</v>
      </c>
      <c r="E131" s="21"/>
      <c r="F131" s="61">
        <f>F132</f>
        <v>30000</v>
      </c>
      <c r="G131" s="22">
        <f>G132</f>
        <v>30000</v>
      </c>
    </row>
    <row r="132" spans="1:7" ht="26.25">
      <c r="A132" s="29" t="s">
        <v>37</v>
      </c>
      <c r="B132" s="20" t="s">
        <v>16</v>
      </c>
      <c r="C132" s="20" t="s">
        <v>118</v>
      </c>
      <c r="D132" s="45" t="s">
        <v>166</v>
      </c>
      <c r="E132" s="21" t="s">
        <v>38</v>
      </c>
      <c r="F132" s="61">
        <v>30000</v>
      </c>
      <c r="G132" s="22">
        <v>30000</v>
      </c>
    </row>
    <row r="133" spans="1:7" ht="26.25">
      <c r="A133" s="29" t="s">
        <v>167</v>
      </c>
      <c r="B133" s="20" t="s">
        <v>16</v>
      </c>
      <c r="C133" s="20" t="s">
        <v>118</v>
      </c>
      <c r="D133" s="45" t="s">
        <v>168</v>
      </c>
      <c r="E133" s="21"/>
      <c r="F133" s="61">
        <f>F134</f>
        <v>40000</v>
      </c>
      <c r="G133" s="22">
        <f>G134</f>
        <v>40000</v>
      </c>
    </row>
    <row r="134" spans="1:7" ht="26.25">
      <c r="A134" s="29" t="s">
        <v>37</v>
      </c>
      <c r="B134" s="20" t="s">
        <v>16</v>
      </c>
      <c r="C134" s="20" t="s">
        <v>118</v>
      </c>
      <c r="D134" s="45" t="s">
        <v>168</v>
      </c>
      <c r="E134" s="21" t="s">
        <v>38</v>
      </c>
      <c r="F134" s="61">
        <f>40000</f>
        <v>40000</v>
      </c>
      <c r="G134" s="22">
        <f>40000</f>
        <v>40000</v>
      </c>
    </row>
    <row r="135" spans="1:7" ht="38.25">
      <c r="A135" s="55" t="s">
        <v>169</v>
      </c>
      <c r="B135" s="20" t="s">
        <v>16</v>
      </c>
      <c r="C135" s="20" t="s">
        <v>118</v>
      </c>
      <c r="D135" s="49" t="s">
        <v>170</v>
      </c>
      <c r="E135" s="21"/>
      <c r="F135" s="61">
        <f>F136+F140</f>
        <v>210000</v>
      </c>
      <c r="G135" s="22">
        <f>G136+G140</f>
        <v>210000</v>
      </c>
    </row>
    <row r="136" spans="1:7" ht="38.25" hidden="1">
      <c r="A136" s="50" t="s">
        <v>171</v>
      </c>
      <c r="B136" s="20" t="s">
        <v>16</v>
      </c>
      <c r="C136" s="20" t="s">
        <v>118</v>
      </c>
      <c r="D136" s="49" t="s">
        <v>172</v>
      </c>
      <c r="E136" s="21"/>
      <c r="F136" s="61">
        <f aca="true" t="shared" si="9" ref="F136:G138">F137</f>
        <v>0</v>
      </c>
      <c r="G136" s="22">
        <f t="shared" si="9"/>
        <v>0</v>
      </c>
    </row>
    <row r="137" spans="1:7" ht="25.5" hidden="1">
      <c r="A137" s="50" t="s">
        <v>173</v>
      </c>
      <c r="B137" s="20" t="s">
        <v>16</v>
      </c>
      <c r="C137" s="20" t="s">
        <v>118</v>
      </c>
      <c r="D137" s="49" t="s">
        <v>174</v>
      </c>
      <c r="E137" s="21"/>
      <c r="F137" s="61">
        <f t="shared" si="9"/>
        <v>0</v>
      </c>
      <c r="G137" s="22">
        <f t="shared" si="9"/>
        <v>0</v>
      </c>
    </row>
    <row r="138" spans="1:7" ht="26.25" hidden="1">
      <c r="A138" s="29" t="s">
        <v>175</v>
      </c>
      <c r="B138" s="20" t="s">
        <v>16</v>
      </c>
      <c r="C138" s="20" t="s">
        <v>118</v>
      </c>
      <c r="D138" s="49" t="s">
        <v>176</v>
      </c>
      <c r="E138" s="21"/>
      <c r="F138" s="61">
        <f t="shared" si="9"/>
        <v>0</v>
      </c>
      <c r="G138" s="22">
        <f t="shared" si="9"/>
        <v>0</v>
      </c>
    </row>
    <row r="139" spans="1:7" ht="26.25" hidden="1">
      <c r="A139" s="29" t="s">
        <v>37</v>
      </c>
      <c r="B139" s="20" t="s">
        <v>16</v>
      </c>
      <c r="C139" s="20" t="s">
        <v>118</v>
      </c>
      <c r="D139" s="49" t="s">
        <v>176</v>
      </c>
      <c r="E139" s="21" t="s">
        <v>38</v>
      </c>
      <c r="F139" s="61">
        <f>15000-15000</f>
        <v>0</v>
      </c>
      <c r="G139" s="22">
        <f>15000-15000</f>
        <v>0</v>
      </c>
    </row>
    <row r="140" spans="1:7" ht="51">
      <c r="A140" s="50" t="s">
        <v>177</v>
      </c>
      <c r="B140" s="20" t="s">
        <v>16</v>
      </c>
      <c r="C140" s="20" t="s">
        <v>118</v>
      </c>
      <c r="D140" s="49" t="s">
        <v>178</v>
      </c>
      <c r="E140" s="21"/>
      <c r="F140" s="61">
        <f aca="true" t="shared" si="10" ref="F140:G142">F141</f>
        <v>210000</v>
      </c>
      <c r="G140" s="22">
        <f t="shared" si="10"/>
        <v>210000</v>
      </c>
    </row>
    <row r="141" spans="1:7" ht="15">
      <c r="A141" s="50" t="s">
        <v>179</v>
      </c>
      <c r="B141" s="20" t="s">
        <v>16</v>
      </c>
      <c r="C141" s="20" t="s">
        <v>118</v>
      </c>
      <c r="D141" s="49" t="s">
        <v>180</v>
      </c>
      <c r="E141" s="21"/>
      <c r="F141" s="61">
        <f t="shared" si="10"/>
        <v>210000</v>
      </c>
      <c r="G141" s="22">
        <f t="shared" si="10"/>
        <v>210000</v>
      </c>
    </row>
    <row r="142" spans="1:7" ht="15">
      <c r="A142" s="50" t="s">
        <v>139</v>
      </c>
      <c r="B142" s="20" t="s">
        <v>16</v>
      </c>
      <c r="C142" s="20" t="s">
        <v>118</v>
      </c>
      <c r="D142" s="49" t="s">
        <v>181</v>
      </c>
      <c r="E142" s="21"/>
      <c r="F142" s="61">
        <f t="shared" si="10"/>
        <v>210000</v>
      </c>
      <c r="G142" s="22">
        <f t="shared" si="10"/>
        <v>210000</v>
      </c>
    </row>
    <row r="143" spans="1:7" ht="26.25">
      <c r="A143" s="29" t="s">
        <v>37</v>
      </c>
      <c r="B143" s="20" t="s">
        <v>16</v>
      </c>
      <c r="C143" s="20" t="s">
        <v>118</v>
      </c>
      <c r="D143" s="49" t="s">
        <v>181</v>
      </c>
      <c r="E143" s="21" t="s">
        <v>38</v>
      </c>
      <c r="F143" s="61">
        <v>210000</v>
      </c>
      <c r="G143" s="22">
        <v>210000</v>
      </c>
    </row>
    <row r="144" spans="1:7" ht="39">
      <c r="A144" s="29" t="s">
        <v>182</v>
      </c>
      <c r="B144" s="20" t="s">
        <v>16</v>
      </c>
      <c r="C144" s="20" t="s">
        <v>118</v>
      </c>
      <c r="D144" s="49" t="s">
        <v>183</v>
      </c>
      <c r="E144" s="56"/>
      <c r="F144" s="61">
        <f>F145</f>
        <v>899200</v>
      </c>
      <c r="G144" s="22">
        <f>G145</f>
        <v>931000</v>
      </c>
    </row>
    <row r="145" spans="1:7" s="36" customFormat="1" ht="51.75">
      <c r="A145" s="29" t="s">
        <v>184</v>
      </c>
      <c r="B145" s="32" t="s">
        <v>16</v>
      </c>
      <c r="C145" s="32" t="s">
        <v>118</v>
      </c>
      <c r="D145" s="57" t="s">
        <v>185</v>
      </c>
      <c r="E145" s="58"/>
      <c r="F145" s="123">
        <f>F147</f>
        <v>899200</v>
      </c>
      <c r="G145" s="35">
        <f>G147</f>
        <v>931000</v>
      </c>
    </row>
    <row r="146" spans="1:7" ht="51">
      <c r="A146" s="59" t="s">
        <v>186</v>
      </c>
      <c r="B146" s="20" t="s">
        <v>16</v>
      </c>
      <c r="C146" s="20" t="s">
        <v>118</v>
      </c>
      <c r="D146" s="49" t="s">
        <v>187</v>
      </c>
      <c r="E146" s="56"/>
      <c r="F146" s="61">
        <f>F147</f>
        <v>899200</v>
      </c>
      <c r="G146" s="22">
        <f>G147</f>
        <v>931000</v>
      </c>
    </row>
    <row r="147" spans="1:7" ht="26.25">
      <c r="A147" s="27" t="s">
        <v>188</v>
      </c>
      <c r="B147" s="20" t="s">
        <v>16</v>
      </c>
      <c r="C147" s="20" t="s">
        <v>118</v>
      </c>
      <c r="D147" s="49" t="s">
        <v>189</v>
      </c>
      <c r="E147" s="56"/>
      <c r="F147" s="61">
        <f>F148+F149</f>
        <v>899200</v>
      </c>
      <c r="G147" s="22">
        <f>G148+G149</f>
        <v>931000</v>
      </c>
    </row>
    <row r="148" spans="1:7" ht="39">
      <c r="A148" s="29" t="s">
        <v>25</v>
      </c>
      <c r="B148" s="20" t="s">
        <v>16</v>
      </c>
      <c r="C148" s="20" t="s">
        <v>118</v>
      </c>
      <c r="D148" s="49" t="s">
        <v>189</v>
      </c>
      <c r="E148" s="56" t="s">
        <v>26</v>
      </c>
      <c r="F148" s="61">
        <v>821126</v>
      </c>
      <c r="G148" s="22">
        <v>821126</v>
      </c>
    </row>
    <row r="149" spans="1:7" ht="26.25">
      <c r="A149" s="29" t="s">
        <v>37</v>
      </c>
      <c r="B149" s="20" t="s">
        <v>16</v>
      </c>
      <c r="C149" s="20" t="s">
        <v>118</v>
      </c>
      <c r="D149" s="49" t="s">
        <v>189</v>
      </c>
      <c r="E149" s="56" t="s">
        <v>38</v>
      </c>
      <c r="F149" s="61">
        <v>78074</v>
      </c>
      <c r="G149" s="22">
        <v>109874</v>
      </c>
    </row>
    <row r="150" spans="1:7" ht="15">
      <c r="A150" s="29" t="s">
        <v>74</v>
      </c>
      <c r="B150" s="20" t="s">
        <v>16</v>
      </c>
      <c r="C150" s="20" t="s">
        <v>118</v>
      </c>
      <c r="D150" s="20" t="s">
        <v>75</v>
      </c>
      <c r="E150" s="56"/>
      <c r="F150" s="61">
        <f>F151</f>
        <v>332701</v>
      </c>
      <c r="G150" s="22">
        <f>G151</f>
        <v>332701</v>
      </c>
    </row>
    <row r="151" spans="1:7" ht="15">
      <c r="A151" s="27" t="s">
        <v>76</v>
      </c>
      <c r="B151" s="20" t="s">
        <v>16</v>
      </c>
      <c r="C151" s="20" t="s">
        <v>118</v>
      </c>
      <c r="D151" s="20" t="s">
        <v>77</v>
      </c>
      <c r="E151" s="56"/>
      <c r="F151" s="61">
        <f>F152</f>
        <v>332701</v>
      </c>
      <c r="G151" s="22">
        <f>G152</f>
        <v>332701</v>
      </c>
    </row>
    <row r="152" spans="1:7" ht="25.5">
      <c r="A152" s="48" t="s">
        <v>190</v>
      </c>
      <c r="B152" s="20" t="s">
        <v>16</v>
      </c>
      <c r="C152" s="20" t="s">
        <v>118</v>
      </c>
      <c r="D152" s="20" t="s">
        <v>191</v>
      </c>
      <c r="E152" s="56"/>
      <c r="F152" s="61">
        <f>F153+F154</f>
        <v>332701</v>
      </c>
      <c r="G152" s="22">
        <f>G153+G154</f>
        <v>332701</v>
      </c>
    </row>
    <row r="153" spans="1:7" ht="38.25" customHeight="1">
      <c r="A153" s="29" t="s">
        <v>25</v>
      </c>
      <c r="B153" s="20" t="s">
        <v>16</v>
      </c>
      <c r="C153" s="20" t="s">
        <v>118</v>
      </c>
      <c r="D153" s="20" t="s">
        <v>191</v>
      </c>
      <c r="E153" s="56" t="s">
        <v>26</v>
      </c>
      <c r="F153" s="61">
        <v>332701</v>
      </c>
      <c r="G153" s="22">
        <v>332701</v>
      </c>
    </row>
    <row r="154" spans="1:7" ht="26.25" hidden="1">
      <c r="A154" s="29" t="s">
        <v>37</v>
      </c>
      <c r="B154" s="20" t="s">
        <v>16</v>
      </c>
      <c r="C154" s="20" t="s">
        <v>118</v>
      </c>
      <c r="D154" s="20" t="s">
        <v>191</v>
      </c>
      <c r="E154" s="56" t="s">
        <v>38</v>
      </c>
      <c r="F154" s="61"/>
      <c r="G154" s="22"/>
    </row>
    <row r="155" spans="1:7" ht="26.25">
      <c r="A155" s="29" t="s">
        <v>192</v>
      </c>
      <c r="B155" s="20" t="s">
        <v>16</v>
      </c>
      <c r="C155" s="20" t="s">
        <v>118</v>
      </c>
      <c r="D155" s="30" t="s">
        <v>193</v>
      </c>
      <c r="E155" s="56"/>
      <c r="F155" s="61">
        <f>F156</f>
        <v>670706</v>
      </c>
      <c r="G155" s="22">
        <f>G156</f>
        <v>707673</v>
      </c>
    </row>
    <row r="156" spans="1:7" ht="15">
      <c r="A156" s="29" t="s">
        <v>194</v>
      </c>
      <c r="B156" s="20" t="s">
        <v>16</v>
      </c>
      <c r="C156" s="20" t="s">
        <v>118</v>
      </c>
      <c r="D156" s="30" t="s">
        <v>195</v>
      </c>
      <c r="E156" s="56"/>
      <c r="F156" s="61">
        <f>F157</f>
        <v>670706</v>
      </c>
      <c r="G156" s="22">
        <f>G157</f>
        <v>707673</v>
      </c>
    </row>
    <row r="157" spans="1:8" ht="15.75">
      <c r="A157" s="26" t="s">
        <v>139</v>
      </c>
      <c r="B157" s="20" t="s">
        <v>16</v>
      </c>
      <c r="C157" s="20" t="s">
        <v>118</v>
      </c>
      <c r="D157" s="30" t="s">
        <v>196</v>
      </c>
      <c r="E157" s="56"/>
      <c r="F157" s="61">
        <f>F158+F160+F159</f>
        <v>670706</v>
      </c>
      <c r="G157" s="22">
        <f>G158+G160+G159</f>
        <v>707673</v>
      </c>
      <c r="H157" s="13"/>
    </row>
    <row r="158" spans="1:7" ht="25.5" customHeight="1">
      <c r="A158" s="29" t="s">
        <v>37</v>
      </c>
      <c r="B158" s="20" t="s">
        <v>16</v>
      </c>
      <c r="C158" s="20" t="s">
        <v>118</v>
      </c>
      <c r="D158" s="30" t="s">
        <v>196</v>
      </c>
      <c r="E158" s="56" t="s">
        <v>38</v>
      </c>
      <c r="F158" s="61">
        <v>97706</v>
      </c>
      <c r="G158" s="22">
        <v>259673</v>
      </c>
    </row>
    <row r="159" spans="1:7" ht="15" hidden="1">
      <c r="A159" s="29" t="s">
        <v>197</v>
      </c>
      <c r="B159" s="20" t="s">
        <v>16</v>
      </c>
      <c r="C159" s="20" t="s">
        <v>118</v>
      </c>
      <c r="D159" s="30" t="s">
        <v>196</v>
      </c>
      <c r="E159" s="56" t="s">
        <v>198</v>
      </c>
      <c r="F159" s="61"/>
      <c r="G159" s="22"/>
    </row>
    <row r="160" spans="1:7" ht="15">
      <c r="A160" s="41" t="s">
        <v>79</v>
      </c>
      <c r="B160" s="20" t="s">
        <v>16</v>
      </c>
      <c r="C160" s="20" t="s">
        <v>118</v>
      </c>
      <c r="D160" s="30" t="s">
        <v>196</v>
      </c>
      <c r="E160" s="56" t="s">
        <v>80</v>
      </c>
      <c r="F160" s="61">
        <f>783000-10000-200000</f>
        <v>573000</v>
      </c>
      <c r="G160" s="22">
        <f>773000-325000</f>
        <v>448000</v>
      </c>
    </row>
    <row r="161" spans="1:7" ht="15">
      <c r="A161" s="26" t="s">
        <v>81</v>
      </c>
      <c r="B161" s="60" t="s">
        <v>16</v>
      </c>
      <c r="C161" s="20" t="s">
        <v>118</v>
      </c>
      <c r="D161" s="45" t="s">
        <v>82</v>
      </c>
      <c r="E161" s="31"/>
      <c r="F161" s="61">
        <f>F162</f>
        <v>10394200</v>
      </c>
      <c r="G161" s="22">
        <f>G162</f>
        <v>10394200</v>
      </c>
    </row>
    <row r="162" spans="1:7" ht="15">
      <c r="A162" s="26" t="s">
        <v>88</v>
      </c>
      <c r="B162" s="20" t="s">
        <v>16</v>
      </c>
      <c r="C162" s="20" t="s">
        <v>118</v>
      </c>
      <c r="D162" s="20" t="s">
        <v>89</v>
      </c>
      <c r="E162" s="21"/>
      <c r="F162" s="61">
        <f>F163+F167+F169</f>
        <v>10394200</v>
      </c>
      <c r="G162" s="22">
        <f>G163+G167+G169</f>
        <v>10394200</v>
      </c>
    </row>
    <row r="163" spans="1:7" ht="25.5">
      <c r="A163" s="41" t="s">
        <v>199</v>
      </c>
      <c r="B163" s="20" t="s">
        <v>16</v>
      </c>
      <c r="C163" s="20" t="s">
        <v>118</v>
      </c>
      <c r="D163" s="20" t="s">
        <v>200</v>
      </c>
      <c r="E163" s="21"/>
      <c r="F163" s="61">
        <f>F164+F165+F166</f>
        <v>10344200</v>
      </c>
      <c r="G163" s="22">
        <f>G164+G165+G166</f>
        <v>10344200</v>
      </c>
    </row>
    <row r="164" spans="1:7" ht="39">
      <c r="A164" s="29" t="s">
        <v>25</v>
      </c>
      <c r="B164" s="20" t="s">
        <v>16</v>
      </c>
      <c r="C164" s="20" t="s">
        <v>118</v>
      </c>
      <c r="D164" s="20" t="s">
        <v>200</v>
      </c>
      <c r="E164" s="31" t="s">
        <v>26</v>
      </c>
      <c r="F164" s="61">
        <v>6428500</v>
      </c>
      <c r="G164" s="22">
        <v>6428500</v>
      </c>
    </row>
    <row r="165" spans="1:7" ht="26.25">
      <c r="A165" s="29" t="s">
        <v>37</v>
      </c>
      <c r="B165" s="20" t="s">
        <v>16</v>
      </c>
      <c r="C165" s="20" t="s">
        <v>118</v>
      </c>
      <c r="D165" s="20" t="s">
        <v>200</v>
      </c>
      <c r="E165" s="31" t="s">
        <v>38</v>
      </c>
      <c r="F165" s="61">
        <f>3989700-100000</f>
        <v>3889700</v>
      </c>
      <c r="G165" s="22">
        <f>4070200-180500</f>
        <v>3889700</v>
      </c>
    </row>
    <row r="166" spans="1:7" ht="15">
      <c r="A166" s="41" t="s">
        <v>79</v>
      </c>
      <c r="B166" s="20" t="s">
        <v>16</v>
      </c>
      <c r="C166" s="20" t="s">
        <v>118</v>
      </c>
      <c r="D166" s="20" t="s">
        <v>200</v>
      </c>
      <c r="E166" s="31" t="s">
        <v>80</v>
      </c>
      <c r="F166" s="61">
        <v>26000</v>
      </c>
      <c r="G166" s="22">
        <v>26000</v>
      </c>
    </row>
    <row r="167" spans="1:7" ht="15">
      <c r="A167" s="52" t="s">
        <v>201</v>
      </c>
      <c r="B167" s="20" t="s">
        <v>16</v>
      </c>
      <c r="C167" s="20" t="s">
        <v>118</v>
      </c>
      <c r="D167" s="20" t="s">
        <v>202</v>
      </c>
      <c r="E167" s="31"/>
      <c r="F167" s="61">
        <f>F168</f>
        <v>50000</v>
      </c>
      <c r="G167" s="22">
        <f>G168</f>
        <v>50000</v>
      </c>
    </row>
    <row r="168" spans="1:7" ht="26.25">
      <c r="A168" s="29" t="s">
        <v>37</v>
      </c>
      <c r="B168" s="20" t="s">
        <v>16</v>
      </c>
      <c r="C168" s="20" t="s">
        <v>118</v>
      </c>
      <c r="D168" s="20" t="s">
        <v>202</v>
      </c>
      <c r="E168" s="31" t="s">
        <v>38</v>
      </c>
      <c r="F168" s="61">
        <v>50000</v>
      </c>
      <c r="G168" s="22">
        <v>50000</v>
      </c>
    </row>
    <row r="169" spans="1:7" ht="26.25" hidden="1">
      <c r="A169" s="29" t="s">
        <v>203</v>
      </c>
      <c r="B169" s="20" t="s">
        <v>16</v>
      </c>
      <c r="C169" s="20" t="s">
        <v>118</v>
      </c>
      <c r="D169" s="20" t="s">
        <v>204</v>
      </c>
      <c r="E169" s="31"/>
      <c r="F169" s="61">
        <f>F170</f>
        <v>0</v>
      </c>
      <c r="G169" s="22">
        <f>G170</f>
        <v>0</v>
      </c>
    </row>
    <row r="170" spans="1:7" ht="17.25" customHeight="1" hidden="1">
      <c r="A170" s="29" t="s">
        <v>197</v>
      </c>
      <c r="B170" s="20" t="s">
        <v>16</v>
      </c>
      <c r="C170" s="20" t="s">
        <v>118</v>
      </c>
      <c r="D170" s="20" t="s">
        <v>204</v>
      </c>
      <c r="E170" s="31" t="s">
        <v>198</v>
      </c>
      <c r="F170" s="61"/>
      <c r="G170" s="22"/>
    </row>
    <row r="171" spans="1:7" ht="15" hidden="1">
      <c r="A171" s="26" t="s">
        <v>205</v>
      </c>
      <c r="B171" s="60" t="s">
        <v>16</v>
      </c>
      <c r="C171" s="20" t="s">
        <v>118</v>
      </c>
      <c r="D171" s="45" t="s">
        <v>206</v>
      </c>
      <c r="E171" s="31"/>
      <c r="F171" s="61">
        <f aca="true" t="shared" si="11" ref="F171:G173">F172</f>
        <v>0</v>
      </c>
      <c r="G171" s="22">
        <f t="shared" si="11"/>
        <v>0</v>
      </c>
    </row>
    <row r="172" spans="1:7" ht="15" hidden="1">
      <c r="A172" s="29" t="s">
        <v>109</v>
      </c>
      <c r="B172" s="60" t="s">
        <v>16</v>
      </c>
      <c r="C172" s="20" t="s">
        <v>118</v>
      </c>
      <c r="D172" s="45" t="s">
        <v>207</v>
      </c>
      <c r="E172" s="31"/>
      <c r="F172" s="61">
        <f t="shared" si="11"/>
        <v>0</v>
      </c>
      <c r="G172" s="22">
        <f t="shared" si="11"/>
        <v>0</v>
      </c>
    </row>
    <row r="173" spans="1:7" ht="15" hidden="1">
      <c r="A173" s="29" t="s">
        <v>208</v>
      </c>
      <c r="B173" s="60" t="s">
        <v>16</v>
      </c>
      <c r="C173" s="20" t="s">
        <v>118</v>
      </c>
      <c r="D173" s="45" t="s">
        <v>209</v>
      </c>
      <c r="E173" s="31"/>
      <c r="F173" s="61">
        <f t="shared" si="11"/>
        <v>0</v>
      </c>
      <c r="G173" s="22">
        <f t="shared" si="11"/>
        <v>0</v>
      </c>
    </row>
    <row r="174" spans="1:7" ht="15" hidden="1">
      <c r="A174" s="62" t="s">
        <v>210</v>
      </c>
      <c r="B174" s="60" t="s">
        <v>16</v>
      </c>
      <c r="C174" s="20" t="s">
        <v>118</v>
      </c>
      <c r="D174" s="45" t="s">
        <v>209</v>
      </c>
      <c r="E174" s="31" t="s">
        <v>211</v>
      </c>
      <c r="F174" s="61"/>
      <c r="G174" s="22"/>
    </row>
    <row r="175" spans="1:7" ht="19.5" customHeight="1">
      <c r="A175" s="26" t="s">
        <v>212</v>
      </c>
      <c r="B175" s="20" t="s">
        <v>28</v>
      </c>
      <c r="C175" s="20" t="s">
        <v>213</v>
      </c>
      <c r="D175" s="45"/>
      <c r="E175" s="31"/>
      <c r="F175" s="61">
        <f aca="true" t="shared" si="12" ref="F175:G177">F176</f>
        <v>51000</v>
      </c>
      <c r="G175" s="22">
        <f t="shared" si="12"/>
        <v>51000</v>
      </c>
    </row>
    <row r="176" spans="1:7" ht="25.5">
      <c r="A176" s="41" t="s">
        <v>214</v>
      </c>
      <c r="B176" s="20" t="s">
        <v>28</v>
      </c>
      <c r="C176" s="20" t="s">
        <v>215</v>
      </c>
      <c r="D176" s="45"/>
      <c r="E176" s="31"/>
      <c r="F176" s="61">
        <f t="shared" si="12"/>
        <v>51000</v>
      </c>
      <c r="G176" s="22">
        <f t="shared" si="12"/>
        <v>51000</v>
      </c>
    </row>
    <row r="177" spans="1:7" ht="55.5" customHeight="1">
      <c r="A177" s="40" t="s">
        <v>216</v>
      </c>
      <c r="B177" s="20" t="s">
        <v>28</v>
      </c>
      <c r="C177" s="20" t="s">
        <v>215</v>
      </c>
      <c r="D177" s="57" t="s">
        <v>217</v>
      </c>
      <c r="E177" s="31"/>
      <c r="F177" s="61">
        <f t="shared" si="12"/>
        <v>51000</v>
      </c>
      <c r="G177" s="22">
        <f t="shared" si="12"/>
        <v>51000</v>
      </c>
    </row>
    <row r="178" spans="1:7" s="36" customFormat="1" ht="81.75" customHeight="1">
      <c r="A178" s="50" t="s">
        <v>218</v>
      </c>
      <c r="B178" s="32" t="s">
        <v>28</v>
      </c>
      <c r="C178" s="32" t="s">
        <v>215</v>
      </c>
      <c r="D178" s="57" t="s">
        <v>219</v>
      </c>
      <c r="E178" s="34"/>
      <c r="F178" s="123">
        <f>F179+F182+F185+F188</f>
        <v>51000</v>
      </c>
      <c r="G178" s="35">
        <f>G179+G182+G185+G188</f>
        <v>51000</v>
      </c>
    </row>
    <row r="179" spans="1:7" ht="25.5" hidden="1">
      <c r="A179" s="50" t="s">
        <v>220</v>
      </c>
      <c r="B179" s="20" t="s">
        <v>28</v>
      </c>
      <c r="C179" s="20" t="s">
        <v>215</v>
      </c>
      <c r="D179" s="49" t="s">
        <v>221</v>
      </c>
      <c r="E179" s="31"/>
      <c r="F179" s="61">
        <f>F180</f>
        <v>0</v>
      </c>
      <c r="G179" s="22">
        <f>G180</f>
        <v>0</v>
      </c>
    </row>
    <row r="180" spans="1:7" ht="39" hidden="1">
      <c r="A180" s="29" t="s">
        <v>222</v>
      </c>
      <c r="B180" s="20" t="s">
        <v>28</v>
      </c>
      <c r="C180" s="20" t="s">
        <v>215</v>
      </c>
      <c r="D180" s="49" t="s">
        <v>223</v>
      </c>
      <c r="E180" s="31"/>
      <c r="F180" s="61">
        <f>F181</f>
        <v>0</v>
      </c>
      <c r="G180" s="22">
        <f>G181</f>
        <v>0</v>
      </c>
    </row>
    <row r="181" spans="1:7" ht="26.25" hidden="1">
      <c r="A181" s="29" t="s">
        <v>37</v>
      </c>
      <c r="B181" s="20" t="s">
        <v>28</v>
      </c>
      <c r="C181" s="20" t="s">
        <v>215</v>
      </c>
      <c r="D181" s="49" t="s">
        <v>223</v>
      </c>
      <c r="E181" s="31" t="s">
        <v>38</v>
      </c>
      <c r="F181" s="61"/>
      <c r="G181" s="22"/>
    </row>
    <row r="182" spans="1:7" ht="63.75">
      <c r="A182" s="50" t="s">
        <v>224</v>
      </c>
      <c r="B182" s="20" t="s">
        <v>28</v>
      </c>
      <c r="C182" s="20" t="s">
        <v>215</v>
      </c>
      <c r="D182" s="49" t="s">
        <v>225</v>
      </c>
      <c r="E182" s="31"/>
      <c r="F182" s="61">
        <f>F183</f>
        <v>51000</v>
      </c>
      <c r="G182" s="22">
        <f>G183</f>
        <v>51000</v>
      </c>
    </row>
    <row r="183" spans="1:7" ht="39">
      <c r="A183" s="29" t="s">
        <v>222</v>
      </c>
      <c r="B183" s="20" t="s">
        <v>28</v>
      </c>
      <c r="C183" s="20" t="s">
        <v>215</v>
      </c>
      <c r="D183" s="49" t="s">
        <v>226</v>
      </c>
      <c r="E183" s="31"/>
      <c r="F183" s="61">
        <f>F184</f>
        <v>51000</v>
      </c>
      <c r="G183" s="22">
        <f>G184</f>
        <v>51000</v>
      </c>
    </row>
    <row r="184" spans="1:7" ht="26.25">
      <c r="A184" s="29" t="s">
        <v>37</v>
      </c>
      <c r="B184" s="20" t="s">
        <v>28</v>
      </c>
      <c r="C184" s="20" t="s">
        <v>215</v>
      </c>
      <c r="D184" s="49" t="s">
        <v>226</v>
      </c>
      <c r="E184" s="31" t="s">
        <v>38</v>
      </c>
      <c r="F184" s="61">
        <v>51000</v>
      </c>
      <c r="G184" s="22">
        <v>51000</v>
      </c>
    </row>
    <row r="185" spans="1:7" ht="38.25" hidden="1">
      <c r="A185" s="50" t="s">
        <v>227</v>
      </c>
      <c r="B185" s="20" t="s">
        <v>28</v>
      </c>
      <c r="C185" s="20" t="s">
        <v>215</v>
      </c>
      <c r="D185" s="49" t="s">
        <v>228</v>
      </c>
      <c r="E185" s="31"/>
      <c r="F185" s="61">
        <f>F186</f>
        <v>0</v>
      </c>
      <c r="G185" s="22">
        <f>G186</f>
        <v>0</v>
      </c>
    </row>
    <row r="186" spans="1:7" ht="39" hidden="1">
      <c r="A186" s="29" t="s">
        <v>222</v>
      </c>
      <c r="B186" s="20" t="s">
        <v>28</v>
      </c>
      <c r="C186" s="20" t="s">
        <v>215</v>
      </c>
      <c r="D186" s="49" t="s">
        <v>229</v>
      </c>
      <c r="E186" s="31"/>
      <c r="F186" s="61">
        <f>F187</f>
        <v>0</v>
      </c>
      <c r="G186" s="22">
        <f>G187</f>
        <v>0</v>
      </c>
    </row>
    <row r="187" spans="1:7" ht="26.25" hidden="1">
      <c r="A187" s="29" t="s">
        <v>37</v>
      </c>
      <c r="B187" s="20" t="s">
        <v>28</v>
      </c>
      <c r="C187" s="20" t="s">
        <v>215</v>
      </c>
      <c r="D187" s="49" t="s">
        <v>229</v>
      </c>
      <c r="E187" s="31" t="s">
        <v>38</v>
      </c>
      <c r="F187" s="61"/>
      <c r="G187" s="22"/>
    </row>
    <row r="188" spans="1:7" ht="25.5" hidden="1">
      <c r="A188" s="50" t="s">
        <v>230</v>
      </c>
      <c r="B188" s="20" t="s">
        <v>28</v>
      </c>
      <c r="C188" s="20" t="s">
        <v>215</v>
      </c>
      <c r="D188" s="49" t="s">
        <v>231</v>
      </c>
      <c r="E188" s="31"/>
      <c r="F188" s="61">
        <f>F189</f>
        <v>0</v>
      </c>
      <c r="G188" s="22">
        <f>G189</f>
        <v>0</v>
      </c>
    </row>
    <row r="189" spans="1:7" ht="39" hidden="1">
      <c r="A189" s="29" t="s">
        <v>222</v>
      </c>
      <c r="B189" s="20" t="s">
        <v>28</v>
      </c>
      <c r="C189" s="20" t="s">
        <v>215</v>
      </c>
      <c r="D189" s="49" t="s">
        <v>232</v>
      </c>
      <c r="E189" s="31"/>
      <c r="F189" s="61">
        <f>F190</f>
        <v>0</v>
      </c>
      <c r="G189" s="22">
        <f>G190</f>
        <v>0</v>
      </c>
    </row>
    <row r="190" spans="1:7" ht="26.25" hidden="1">
      <c r="A190" s="29" t="s">
        <v>37</v>
      </c>
      <c r="B190" s="20" t="s">
        <v>28</v>
      </c>
      <c r="C190" s="20" t="s">
        <v>215</v>
      </c>
      <c r="D190" s="49" t="s">
        <v>232</v>
      </c>
      <c r="E190" s="31" t="s">
        <v>38</v>
      </c>
      <c r="F190" s="61"/>
      <c r="G190" s="22"/>
    </row>
    <row r="191" spans="1:7" ht="15">
      <c r="A191" s="26" t="s">
        <v>233</v>
      </c>
      <c r="B191" s="20" t="s">
        <v>41</v>
      </c>
      <c r="C191" s="20"/>
      <c r="D191" s="20"/>
      <c r="E191" s="21"/>
      <c r="F191" s="61">
        <f>F192+F199+F227</f>
        <v>7511987</v>
      </c>
      <c r="G191" s="22">
        <f>G192+G199+G227</f>
        <v>7217695</v>
      </c>
    </row>
    <row r="192" spans="1:7" ht="15">
      <c r="A192" s="26" t="s">
        <v>234</v>
      </c>
      <c r="B192" s="20" t="s">
        <v>41</v>
      </c>
      <c r="C192" s="20" t="s">
        <v>235</v>
      </c>
      <c r="D192" s="20"/>
      <c r="E192" s="21"/>
      <c r="F192" s="61">
        <f aca="true" t="shared" si="13" ref="F192:G195">F193</f>
        <v>1541000</v>
      </c>
      <c r="G192" s="22">
        <f t="shared" si="13"/>
        <v>1541000</v>
      </c>
    </row>
    <row r="193" spans="1:7" ht="51">
      <c r="A193" s="63" t="s">
        <v>153</v>
      </c>
      <c r="B193" s="20" t="s">
        <v>41</v>
      </c>
      <c r="C193" s="20" t="s">
        <v>235</v>
      </c>
      <c r="D193" s="49" t="s">
        <v>154</v>
      </c>
      <c r="E193" s="21"/>
      <c r="F193" s="61">
        <f t="shared" si="13"/>
        <v>1541000</v>
      </c>
      <c r="G193" s="22">
        <f t="shared" si="13"/>
        <v>1541000</v>
      </c>
    </row>
    <row r="194" spans="1:7" s="36" customFormat="1" ht="63.75">
      <c r="A194" s="64" t="s">
        <v>236</v>
      </c>
      <c r="B194" s="32" t="s">
        <v>41</v>
      </c>
      <c r="C194" s="32" t="s">
        <v>235</v>
      </c>
      <c r="D194" s="57" t="s">
        <v>237</v>
      </c>
      <c r="E194" s="39"/>
      <c r="F194" s="123">
        <f t="shared" si="13"/>
        <v>1541000</v>
      </c>
      <c r="G194" s="35">
        <f t="shared" si="13"/>
        <v>1541000</v>
      </c>
    </row>
    <row r="195" spans="1:7" ht="25.5">
      <c r="A195" s="41" t="s">
        <v>238</v>
      </c>
      <c r="B195" s="20" t="s">
        <v>41</v>
      </c>
      <c r="C195" s="20" t="s">
        <v>235</v>
      </c>
      <c r="D195" s="49" t="s">
        <v>239</v>
      </c>
      <c r="E195" s="21"/>
      <c r="F195" s="61">
        <f t="shared" si="13"/>
        <v>1541000</v>
      </c>
      <c r="G195" s="22">
        <f t="shared" si="13"/>
        <v>1541000</v>
      </c>
    </row>
    <row r="196" spans="1:7" ht="15">
      <c r="A196" s="26" t="s">
        <v>240</v>
      </c>
      <c r="B196" s="20" t="s">
        <v>41</v>
      </c>
      <c r="C196" s="20" t="s">
        <v>235</v>
      </c>
      <c r="D196" s="49" t="s">
        <v>241</v>
      </c>
      <c r="E196" s="21"/>
      <c r="F196" s="61">
        <f>F198+F197</f>
        <v>1541000</v>
      </c>
      <c r="G196" s="22">
        <f>G198+G197</f>
        <v>1541000</v>
      </c>
    </row>
    <row r="197" spans="1:7" ht="26.25">
      <c r="A197" s="29" t="s">
        <v>37</v>
      </c>
      <c r="B197" s="20" t="s">
        <v>41</v>
      </c>
      <c r="C197" s="20" t="s">
        <v>235</v>
      </c>
      <c r="D197" s="49" t="s">
        <v>241</v>
      </c>
      <c r="E197" s="21" t="s">
        <v>38</v>
      </c>
      <c r="F197" s="61">
        <v>10000</v>
      </c>
      <c r="G197" s="22">
        <v>10000</v>
      </c>
    </row>
    <row r="198" spans="1:7" ht="15">
      <c r="A198" s="29" t="s">
        <v>79</v>
      </c>
      <c r="B198" s="20" t="s">
        <v>41</v>
      </c>
      <c r="C198" s="20" t="s">
        <v>235</v>
      </c>
      <c r="D198" s="49" t="s">
        <v>241</v>
      </c>
      <c r="E198" s="21" t="s">
        <v>80</v>
      </c>
      <c r="F198" s="61">
        <f>1786000-255000</f>
        <v>1531000</v>
      </c>
      <c r="G198" s="22">
        <v>1531000</v>
      </c>
    </row>
    <row r="199" spans="1:7" ht="15">
      <c r="A199" s="26" t="s">
        <v>242</v>
      </c>
      <c r="B199" s="20" t="s">
        <v>41</v>
      </c>
      <c r="C199" s="20" t="s">
        <v>215</v>
      </c>
      <c r="D199" s="20"/>
      <c r="E199" s="21"/>
      <c r="F199" s="61">
        <f>F200+F222</f>
        <v>5456695</v>
      </c>
      <c r="G199" s="22">
        <f>G200+G222</f>
        <v>5456695</v>
      </c>
    </row>
    <row r="200" spans="1:7" ht="51">
      <c r="A200" s="65" t="s">
        <v>153</v>
      </c>
      <c r="B200" s="20" t="s">
        <v>41</v>
      </c>
      <c r="C200" s="20" t="s">
        <v>215</v>
      </c>
      <c r="D200" s="49" t="s">
        <v>154</v>
      </c>
      <c r="E200" s="21"/>
      <c r="F200" s="61">
        <f>F201+F218</f>
        <v>5456695</v>
      </c>
      <c r="G200" s="22">
        <f>G201+G218</f>
        <v>5456695</v>
      </c>
    </row>
    <row r="201" spans="1:7" s="36" customFormat="1" ht="63.75">
      <c r="A201" s="66" t="s">
        <v>243</v>
      </c>
      <c r="B201" s="32" t="s">
        <v>41</v>
      </c>
      <c r="C201" s="32" t="s">
        <v>215</v>
      </c>
      <c r="D201" s="57" t="s">
        <v>244</v>
      </c>
      <c r="E201" s="39"/>
      <c r="F201" s="123">
        <f>F202+F205</f>
        <v>5456695</v>
      </c>
      <c r="G201" s="35">
        <f>G202+G205</f>
        <v>5456695</v>
      </c>
    </row>
    <row r="202" spans="1:7" ht="25.5">
      <c r="A202" s="41" t="s">
        <v>245</v>
      </c>
      <c r="B202" s="20" t="s">
        <v>41</v>
      </c>
      <c r="C202" s="20" t="s">
        <v>215</v>
      </c>
      <c r="D202" s="49" t="s">
        <v>246</v>
      </c>
      <c r="E202" s="21"/>
      <c r="F202" s="61">
        <f>F203</f>
        <v>2856695</v>
      </c>
      <c r="G202" s="22">
        <f>G203</f>
        <v>3856695</v>
      </c>
    </row>
    <row r="203" spans="1:7" ht="26.25">
      <c r="A203" s="29" t="s">
        <v>247</v>
      </c>
      <c r="B203" s="20" t="s">
        <v>41</v>
      </c>
      <c r="C203" s="20" t="s">
        <v>215</v>
      </c>
      <c r="D203" s="49" t="s">
        <v>248</v>
      </c>
      <c r="E203" s="21"/>
      <c r="F203" s="61">
        <f>F204</f>
        <v>2856695</v>
      </c>
      <c r="G203" s="22">
        <f>G204</f>
        <v>3856695</v>
      </c>
    </row>
    <row r="204" spans="1:7" ht="15">
      <c r="A204" s="29" t="s">
        <v>87</v>
      </c>
      <c r="B204" s="20" t="s">
        <v>41</v>
      </c>
      <c r="C204" s="20" t="s">
        <v>215</v>
      </c>
      <c r="D204" s="49" t="s">
        <v>248</v>
      </c>
      <c r="E204" s="21" t="s">
        <v>38</v>
      </c>
      <c r="F204" s="61">
        <f>5456695-2600000</f>
        <v>2856695</v>
      </c>
      <c r="G204" s="22">
        <f>5456695-1600000</f>
        <v>3856695</v>
      </c>
    </row>
    <row r="205" spans="1:9" ht="25.5">
      <c r="A205" s="41" t="s">
        <v>249</v>
      </c>
      <c r="B205" s="20" t="s">
        <v>41</v>
      </c>
      <c r="C205" s="20" t="s">
        <v>215</v>
      </c>
      <c r="D205" s="49" t="s">
        <v>250</v>
      </c>
      <c r="E205" s="21"/>
      <c r="F205" s="61">
        <f>F206+F209+F212+F214+F216</f>
        <v>2600000</v>
      </c>
      <c r="G205" s="22">
        <f>G206+G209+G212+G214+G216</f>
        <v>1600000</v>
      </c>
      <c r="I205" s="28"/>
    </row>
    <row r="206" spans="1:9" ht="15" hidden="1">
      <c r="A206" s="29" t="s">
        <v>251</v>
      </c>
      <c r="B206" s="20" t="s">
        <v>41</v>
      </c>
      <c r="C206" s="20" t="s">
        <v>215</v>
      </c>
      <c r="D206" s="49" t="s">
        <v>252</v>
      </c>
      <c r="E206" s="21"/>
      <c r="F206" s="61">
        <f>F207+F208</f>
        <v>0</v>
      </c>
      <c r="G206" s="22">
        <f>G207+G208</f>
        <v>0</v>
      </c>
      <c r="I206" s="28"/>
    </row>
    <row r="207" spans="1:9" ht="26.25" hidden="1">
      <c r="A207" s="29" t="s">
        <v>37</v>
      </c>
      <c r="B207" s="20" t="s">
        <v>41</v>
      </c>
      <c r="C207" s="20" t="s">
        <v>215</v>
      </c>
      <c r="D207" s="49" t="s">
        <v>252</v>
      </c>
      <c r="E207" s="21" t="s">
        <v>38</v>
      </c>
      <c r="F207" s="61"/>
      <c r="G207" s="22"/>
      <c r="I207" s="28"/>
    </row>
    <row r="208" spans="1:9" ht="26.25" hidden="1">
      <c r="A208" s="67" t="s">
        <v>253</v>
      </c>
      <c r="B208" s="20" t="s">
        <v>41</v>
      </c>
      <c r="C208" s="20" t="s">
        <v>215</v>
      </c>
      <c r="D208" s="49" t="s">
        <v>252</v>
      </c>
      <c r="E208" s="21" t="s">
        <v>254</v>
      </c>
      <c r="F208" s="61"/>
      <c r="G208" s="22"/>
      <c r="I208" s="28"/>
    </row>
    <row r="209" spans="1:9" ht="15" hidden="1">
      <c r="A209" s="29" t="s">
        <v>255</v>
      </c>
      <c r="B209" s="20" t="s">
        <v>41</v>
      </c>
      <c r="C209" s="20" t="s">
        <v>215</v>
      </c>
      <c r="D209" s="49" t="s">
        <v>256</v>
      </c>
      <c r="E209" s="21"/>
      <c r="F209" s="61">
        <f>F210+F211</f>
        <v>0</v>
      </c>
      <c r="G209" s="22">
        <f>G210+G211</f>
        <v>0</v>
      </c>
      <c r="I209" s="28"/>
    </row>
    <row r="210" spans="1:9" ht="26.25" hidden="1">
      <c r="A210" s="29" t="s">
        <v>37</v>
      </c>
      <c r="B210" s="20" t="s">
        <v>41</v>
      </c>
      <c r="C210" s="20" t="s">
        <v>215</v>
      </c>
      <c r="D210" s="49" t="s">
        <v>256</v>
      </c>
      <c r="E210" s="21" t="s">
        <v>38</v>
      </c>
      <c r="F210" s="61"/>
      <c r="G210" s="22"/>
      <c r="I210" s="28"/>
    </row>
    <row r="211" spans="1:9" ht="26.25" hidden="1">
      <c r="A211" s="67" t="s">
        <v>253</v>
      </c>
      <c r="B211" s="20" t="s">
        <v>41</v>
      </c>
      <c r="C211" s="20" t="s">
        <v>215</v>
      </c>
      <c r="D211" s="49" t="s">
        <v>256</v>
      </c>
      <c r="E211" s="21" t="s">
        <v>254</v>
      </c>
      <c r="F211" s="61"/>
      <c r="G211" s="22"/>
      <c r="I211" s="28"/>
    </row>
    <row r="212" spans="1:9" ht="25.5" hidden="1">
      <c r="A212" s="41" t="s">
        <v>257</v>
      </c>
      <c r="B212" s="20" t="s">
        <v>41</v>
      </c>
      <c r="C212" s="20" t="s">
        <v>215</v>
      </c>
      <c r="D212" s="49" t="s">
        <v>258</v>
      </c>
      <c r="E212" s="21"/>
      <c r="F212" s="61">
        <f>F213</f>
        <v>0</v>
      </c>
      <c r="G212" s="22">
        <f>G213</f>
        <v>0</v>
      </c>
      <c r="I212" s="28"/>
    </row>
    <row r="213" spans="1:9" ht="30" hidden="1">
      <c r="A213" s="68" t="s">
        <v>253</v>
      </c>
      <c r="B213" s="20" t="s">
        <v>41</v>
      </c>
      <c r="C213" s="20" t="s">
        <v>215</v>
      </c>
      <c r="D213" s="49" t="s">
        <v>258</v>
      </c>
      <c r="E213" s="21" t="s">
        <v>254</v>
      </c>
      <c r="F213" s="61"/>
      <c r="G213" s="22"/>
      <c r="I213" s="28"/>
    </row>
    <row r="214" spans="1:9" ht="45" hidden="1">
      <c r="A214" s="69" t="s">
        <v>259</v>
      </c>
      <c r="B214" s="20" t="s">
        <v>41</v>
      </c>
      <c r="C214" s="20" t="s">
        <v>215</v>
      </c>
      <c r="D214" s="49" t="s">
        <v>260</v>
      </c>
      <c r="E214" s="21"/>
      <c r="F214" s="61">
        <f>F215</f>
        <v>0</v>
      </c>
      <c r="G214" s="22">
        <f>G215</f>
        <v>0</v>
      </c>
      <c r="I214" s="28"/>
    </row>
    <row r="215" spans="1:9" ht="30" hidden="1">
      <c r="A215" s="68" t="s">
        <v>253</v>
      </c>
      <c r="B215" s="20" t="s">
        <v>41</v>
      </c>
      <c r="C215" s="20" t="s">
        <v>215</v>
      </c>
      <c r="D215" s="49" t="s">
        <v>260</v>
      </c>
      <c r="E215" s="21" t="s">
        <v>254</v>
      </c>
      <c r="F215" s="61"/>
      <c r="G215" s="22"/>
      <c r="I215" s="28"/>
    </row>
    <row r="216" spans="1:9" ht="26.25">
      <c r="A216" s="29" t="s">
        <v>261</v>
      </c>
      <c r="B216" s="20" t="s">
        <v>41</v>
      </c>
      <c r="C216" s="20" t="s">
        <v>215</v>
      </c>
      <c r="D216" s="49" t="s">
        <v>262</v>
      </c>
      <c r="E216" s="21"/>
      <c r="F216" s="61">
        <f>F217</f>
        <v>2600000</v>
      </c>
      <c r="G216" s="22">
        <f>G217</f>
        <v>1600000</v>
      </c>
      <c r="I216" s="28"/>
    </row>
    <row r="217" spans="1:9" ht="26.25">
      <c r="A217" s="26" t="s">
        <v>253</v>
      </c>
      <c r="B217" s="20" t="s">
        <v>41</v>
      </c>
      <c r="C217" s="20" t="s">
        <v>215</v>
      </c>
      <c r="D217" s="49" t="s">
        <v>262</v>
      </c>
      <c r="E217" s="21" t="s">
        <v>254</v>
      </c>
      <c r="F217" s="61">
        <v>2600000</v>
      </c>
      <c r="G217" s="22">
        <v>1600000</v>
      </c>
      <c r="I217" s="28"/>
    </row>
    <row r="218" spans="1:9" ht="63.75" hidden="1">
      <c r="A218" s="70" t="s">
        <v>155</v>
      </c>
      <c r="B218" s="20" t="s">
        <v>41</v>
      </c>
      <c r="C218" s="20" t="s">
        <v>215</v>
      </c>
      <c r="D218" s="57" t="s">
        <v>156</v>
      </c>
      <c r="E218" s="21"/>
      <c r="F218" s="61">
        <f aca="true" t="shared" si="14" ref="F218:G220">F219</f>
        <v>0</v>
      </c>
      <c r="G218" s="22">
        <f t="shared" si="14"/>
        <v>0</v>
      </c>
      <c r="I218" s="28"/>
    </row>
    <row r="219" spans="1:9" ht="25.5" hidden="1">
      <c r="A219" s="54" t="s">
        <v>263</v>
      </c>
      <c r="B219" s="20" t="s">
        <v>41</v>
      </c>
      <c r="C219" s="20" t="s">
        <v>215</v>
      </c>
      <c r="D219" s="49" t="s">
        <v>264</v>
      </c>
      <c r="E219" s="21"/>
      <c r="F219" s="61">
        <f t="shared" si="14"/>
        <v>0</v>
      </c>
      <c r="G219" s="22">
        <f t="shared" si="14"/>
        <v>0</v>
      </c>
      <c r="I219" s="28"/>
    </row>
    <row r="220" spans="1:9" ht="9" customHeight="1" hidden="1">
      <c r="A220" s="41" t="s">
        <v>265</v>
      </c>
      <c r="B220" s="20" t="s">
        <v>41</v>
      </c>
      <c r="C220" s="20" t="s">
        <v>215</v>
      </c>
      <c r="D220" s="49" t="s">
        <v>266</v>
      </c>
      <c r="E220" s="21"/>
      <c r="F220" s="61">
        <f t="shared" si="14"/>
        <v>0</v>
      </c>
      <c r="G220" s="22">
        <f t="shared" si="14"/>
        <v>0</v>
      </c>
      <c r="I220" s="28"/>
    </row>
    <row r="221" spans="1:9" ht="15" hidden="1">
      <c r="A221" s="29" t="s">
        <v>87</v>
      </c>
      <c r="B221" s="20" t="s">
        <v>41</v>
      </c>
      <c r="C221" s="20" t="s">
        <v>215</v>
      </c>
      <c r="D221" s="49" t="s">
        <v>266</v>
      </c>
      <c r="E221" s="21" t="s">
        <v>38</v>
      </c>
      <c r="F221" s="61"/>
      <c r="G221" s="22"/>
      <c r="I221" s="28"/>
    </row>
    <row r="222" spans="1:9" ht="38.25" hidden="1">
      <c r="A222" s="52" t="s">
        <v>267</v>
      </c>
      <c r="B222" s="20" t="s">
        <v>41</v>
      </c>
      <c r="C222" s="20" t="s">
        <v>215</v>
      </c>
      <c r="D222" s="49" t="s">
        <v>268</v>
      </c>
      <c r="E222" s="21"/>
      <c r="F222" s="61">
        <f aca="true" t="shared" si="15" ref="F222:G225">F223</f>
        <v>0</v>
      </c>
      <c r="G222" s="22">
        <f t="shared" si="15"/>
        <v>0</v>
      </c>
      <c r="I222" s="28"/>
    </row>
    <row r="223" spans="1:9" ht="75" hidden="1">
      <c r="A223" s="71" t="s">
        <v>269</v>
      </c>
      <c r="B223" s="20" t="s">
        <v>41</v>
      </c>
      <c r="C223" s="20" t="s">
        <v>215</v>
      </c>
      <c r="D223" s="57" t="s">
        <v>270</v>
      </c>
      <c r="E223" s="21"/>
      <c r="F223" s="61">
        <f t="shared" si="15"/>
        <v>0</v>
      </c>
      <c r="G223" s="22">
        <f t="shared" si="15"/>
        <v>0</v>
      </c>
      <c r="I223" s="28"/>
    </row>
    <row r="224" spans="1:9" ht="25.5" hidden="1">
      <c r="A224" s="41" t="s">
        <v>249</v>
      </c>
      <c r="B224" s="20" t="s">
        <v>41</v>
      </c>
      <c r="C224" s="20" t="s">
        <v>215</v>
      </c>
      <c r="D224" s="57" t="s">
        <v>271</v>
      </c>
      <c r="E224" s="21"/>
      <c r="F224" s="61">
        <f t="shared" si="15"/>
        <v>0</v>
      </c>
      <c r="G224" s="22">
        <f t="shared" si="15"/>
        <v>0</v>
      </c>
      <c r="I224" s="28"/>
    </row>
    <row r="225" spans="1:9" ht="25.5" hidden="1">
      <c r="A225" s="72" t="s">
        <v>272</v>
      </c>
      <c r="B225" s="20" t="s">
        <v>41</v>
      </c>
      <c r="C225" s="20" t="s">
        <v>215</v>
      </c>
      <c r="D225" s="49" t="s">
        <v>273</v>
      </c>
      <c r="E225" s="21"/>
      <c r="F225" s="61">
        <f t="shared" si="15"/>
        <v>0</v>
      </c>
      <c r="G225" s="22">
        <f t="shared" si="15"/>
        <v>0</v>
      </c>
      <c r="I225" s="28"/>
    </row>
    <row r="226" spans="1:9" ht="26.25" hidden="1">
      <c r="A226" s="26" t="s">
        <v>253</v>
      </c>
      <c r="B226" s="20" t="s">
        <v>41</v>
      </c>
      <c r="C226" s="20" t="s">
        <v>215</v>
      </c>
      <c r="D226" s="49" t="s">
        <v>273</v>
      </c>
      <c r="E226" s="21" t="s">
        <v>254</v>
      </c>
      <c r="F226" s="61"/>
      <c r="G226" s="22"/>
      <c r="I226" s="28"/>
    </row>
    <row r="227" spans="1:9" ht="21" customHeight="1">
      <c r="A227" s="26" t="s">
        <v>274</v>
      </c>
      <c r="B227" s="20" t="s">
        <v>41</v>
      </c>
      <c r="C227" s="20" t="s">
        <v>275</v>
      </c>
      <c r="D227" s="20"/>
      <c r="E227" s="21"/>
      <c r="F227" s="61">
        <f>F228+F240+F256+F235+F251</f>
        <v>514292</v>
      </c>
      <c r="G227" s="22">
        <f>G228+G240+G256+G235+G251</f>
        <v>220000</v>
      </c>
      <c r="I227" s="28"/>
    </row>
    <row r="228" spans="1:9" ht="38.25">
      <c r="A228" s="51" t="s">
        <v>276</v>
      </c>
      <c r="B228" s="20" t="s">
        <v>41</v>
      </c>
      <c r="C228" s="20" t="s">
        <v>275</v>
      </c>
      <c r="D228" s="20" t="s">
        <v>277</v>
      </c>
      <c r="E228" s="21"/>
      <c r="F228" s="61">
        <f>F229</f>
        <v>200000</v>
      </c>
      <c r="G228" s="22">
        <f>G229</f>
        <v>200000</v>
      </c>
      <c r="I228" s="28"/>
    </row>
    <row r="229" spans="1:9" s="36" customFormat="1" ht="63.75">
      <c r="A229" s="73" t="s">
        <v>278</v>
      </c>
      <c r="B229" s="32" t="s">
        <v>41</v>
      </c>
      <c r="C229" s="32" t="s">
        <v>275</v>
      </c>
      <c r="D229" s="32" t="s">
        <v>279</v>
      </c>
      <c r="E229" s="39"/>
      <c r="F229" s="123">
        <f>F230</f>
        <v>200000</v>
      </c>
      <c r="G229" s="35">
        <f>G230</f>
        <v>200000</v>
      </c>
      <c r="I229" s="74"/>
    </row>
    <row r="230" spans="1:7" ht="36.75" customHeight="1">
      <c r="A230" s="41" t="s">
        <v>698</v>
      </c>
      <c r="B230" s="20" t="s">
        <v>41</v>
      </c>
      <c r="C230" s="20" t="s">
        <v>275</v>
      </c>
      <c r="D230" s="20" t="s">
        <v>280</v>
      </c>
      <c r="E230" s="21"/>
      <c r="F230" s="61">
        <f>F231+F233</f>
        <v>200000</v>
      </c>
      <c r="G230" s="22">
        <f>G231+G233</f>
        <v>200000</v>
      </c>
    </row>
    <row r="231" spans="1:7" ht="15" hidden="1">
      <c r="A231" s="27" t="s">
        <v>281</v>
      </c>
      <c r="B231" s="20" t="s">
        <v>41</v>
      </c>
      <c r="C231" s="20" t="s">
        <v>275</v>
      </c>
      <c r="D231" s="20" t="s">
        <v>282</v>
      </c>
      <c r="E231" s="21"/>
      <c r="F231" s="61">
        <f>F232</f>
        <v>0</v>
      </c>
      <c r="G231" s="22">
        <f>G232</f>
        <v>0</v>
      </c>
    </row>
    <row r="232" spans="1:7" ht="26.25" hidden="1">
      <c r="A232" s="29" t="s">
        <v>37</v>
      </c>
      <c r="B232" s="20" t="s">
        <v>41</v>
      </c>
      <c r="C232" s="20" t="s">
        <v>275</v>
      </c>
      <c r="D232" s="20" t="s">
        <v>282</v>
      </c>
      <c r="E232" s="21" t="s">
        <v>38</v>
      </c>
      <c r="F232" s="61"/>
      <c r="G232" s="22"/>
    </row>
    <row r="233" spans="1:7" ht="15">
      <c r="A233" s="27" t="s">
        <v>283</v>
      </c>
      <c r="B233" s="20" t="s">
        <v>41</v>
      </c>
      <c r="C233" s="20" t="s">
        <v>275</v>
      </c>
      <c r="D233" s="20" t="s">
        <v>284</v>
      </c>
      <c r="E233" s="21"/>
      <c r="F233" s="61">
        <f>F234</f>
        <v>200000</v>
      </c>
      <c r="G233" s="22">
        <f>G234</f>
        <v>200000</v>
      </c>
    </row>
    <row r="234" spans="1:7" ht="26.25">
      <c r="A234" s="29" t="s">
        <v>37</v>
      </c>
      <c r="B234" s="20" t="s">
        <v>41</v>
      </c>
      <c r="C234" s="20" t="s">
        <v>275</v>
      </c>
      <c r="D234" s="20" t="s">
        <v>284</v>
      </c>
      <c r="E234" s="21" t="s">
        <v>38</v>
      </c>
      <c r="F234" s="61">
        <v>200000</v>
      </c>
      <c r="G234" s="22">
        <v>200000</v>
      </c>
    </row>
    <row r="235" spans="1:7" ht="51.75" hidden="1">
      <c r="A235" s="75" t="s">
        <v>285</v>
      </c>
      <c r="B235" s="20" t="s">
        <v>41</v>
      </c>
      <c r="C235" s="20" t="s">
        <v>275</v>
      </c>
      <c r="D235" s="60" t="s">
        <v>286</v>
      </c>
      <c r="E235" s="21"/>
      <c r="F235" s="61">
        <f aca="true" t="shared" si="16" ref="F235:G238">F236</f>
        <v>0</v>
      </c>
      <c r="G235" s="22">
        <f t="shared" si="16"/>
        <v>0</v>
      </c>
    </row>
    <row r="236" spans="1:7" ht="6" customHeight="1" hidden="1">
      <c r="A236" s="67" t="s">
        <v>287</v>
      </c>
      <c r="B236" s="20" t="s">
        <v>41</v>
      </c>
      <c r="C236" s="20" t="s">
        <v>275</v>
      </c>
      <c r="D236" s="60" t="s">
        <v>288</v>
      </c>
      <c r="E236" s="21"/>
      <c r="F236" s="61">
        <f t="shared" si="16"/>
        <v>0</v>
      </c>
      <c r="G236" s="22">
        <f t="shared" si="16"/>
        <v>0</v>
      </c>
    </row>
    <row r="237" spans="1:7" ht="25.5" hidden="1">
      <c r="A237" s="41" t="s">
        <v>289</v>
      </c>
      <c r="B237" s="20" t="s">
        <v>41</v>
      </c>
      <c r="C237" s="20" t="s">
        <v>275</v>
      </c>
      <c r="D237" s="76" t="s">
        <v>290</v>
      </c>
      <c r="E237" s="21"/>
      <c r="F237" s="61">
        <f t="shared" si="16"/>
        <v>0</v>
      </c>
      <c r="G237" s="22">
        <f t="shared" si="16"/>
        <v>0</v>
      </c>
    </row>
    <row r="238" spans="1:7" ht="15" hidden="1">
      <c r="A238" s="19" t="s">
        <v>291</v>
      </c>
      <c r="B238" s="20" t="s">
        <v>41</v>
      </c>
      <c r="C238" s="20" t="s">
        <v>275</v>
      </c>
      <c r="D238" s="60" t="s">
        <v>292</v>
      </c>
      <c r="E238" s="21"/>
      <c r="F238" s="61">
        <f t="shared" si="16"/>
        <v>0</v>
      </c>
      <c r="G238" s="22">
        <f t="shared" si="16"/>
        <v>0</v>
      </c>
    </row>
    <row r="239" spans="1:7" ht="15" hidden="1">
      <c r="A239" s="29" t="s">
        <v>87</v>
      </c>
      <c r="B239" s="20" t="s">
        <v>41</v>
      </c>
      <c r="C239" s="20" t="s">
        <v>275</v>
      </c>
      <c r="D239" s="60" t="s">
        <v>292</v>
      </c>
      <c r="E239" s="21" t="s">
        <v>38</v>
      </c>
      <c r="F239" s="61"/>
      <c r="G239" s="22"/>
    </row>
    <row r="240" spans="1:7" ht="38.25">
      <c r="A240" s="51" t="s">
        <v>293</v>
      </c>
      <c r="B240" s="20" t="s">
        <v>41</v>
      </c>
      <c r="C240" s="20" t="s">
        <v>275</v>
      </c>
      <c r="D240" s="60" t="s">
        <v>294</v>
      </c>
      <c r="E240" s="21"/>
      <c r="F240" s="61">
        <f>F241</f>
        <v>294292</v>
      </c>
      <c r="G240" s="22">
        <f>G241</f>
        <v>0</v>
      </c>
    </row>
    <row r="241" spans="1:7" s="36" customFormat="1" ht="63.75">
      <c r="A241" s="52" t="s">
        <v>295</v>
      </c>
      <c r="B241" s="32" t="s">
        <v>41</v>
      </c>
      <c r="C241" s="32" t="s">
        <v>275</v>
      </c>
      <c r="D241" s="77" t="s">
        <v>296</v>
      </c>
      <c r="E241" s="39"/>
      <c r="F241" s="123">
        <f>F242</f>
        <v>294292</v>
      </c>
      <c r="G241" s="35">
        <f>G242</f>
        <v>0</v>
      </c>
    </row>
    <row r="242" spans="1:7" ht="25.5">
      <c r="A242" s="41" t="s">
        <v>297</v>
      </c>
      <c r="B242" s="20" t="s">
        <v>41</v>
      </c>
      <c r="C242" s="20" t="s">
        <v>275</v>
      </c>
      <c r="D242" s="45" t="s">
        <v>298</v>
      </c>
      <c r="E242" s="31"/>
      <c r="F242" s="61">
        <f>F249+F243+F246</f>
        <v>294292</v>
      </c>
      <c r="G242" s="22">
        <f>G249+G243+G246</f>
        <v>0</v>
      </c>
    </row>
    <row r="243" spans="1:7" ht="42" customHeight="1">
      <c r="A243" s="41" t="s">
        <v>707</v>
      </c>
      <c r="B243" s="20" t="s">
        <v>41</v>
      </c>
      <c r="C243" s="20" t="s">
        <v>275</v>
      </c>
      <c r="D243" s="45" t="s">
        <v>299</v>
      </c>
      <c r="E243" s="31"/>
      <c r="F243" s="61">
        <f>F245+F244</f>
        <v>205892</v>
      </c>
      <c r="G243" s="22">
        <f>G245+G244</f>
        <v>0</v>
      </c>
    </row>
    <row r="244" spans="1:8" ht="26.25">
      <c r="A244" s="29" t="s">
        <v>37</v>
      </c>
      <c r="B244" s="20" t="s">
        <v>41</v>
      </c>
      <c r="C244" s="20" t="s">
        <v>275</v>
      </c>
      <c r="D244" s="45" t="s">
        <v>299</v>
      </c>
      <c r="E244" s="31" t="s">
        <v>38</v>
      </c>
      <c r="F244" s="61">
        <v>205892</v>
      </c>
      <c r="G244" s="22"/>
      <c r="H244" s="28"/>
    </row>
    <row r="245" spans="1:7" ht="15" hidden="1">
      <c r="A245" s="78" t="s">
        <v>197</v>
      </c>
      <c r="B245" s="20" t="s">
        <v>41</v>
      </c>
      <c r="C245" s="20" t="s">
        <v>275</v>
      </c>
      <c r="D245" s="45" t="s">
        <v>299</v>
      </c>
      <c r="E245" s="31" t="s">
        <v>198</v>
      </c>
      <c r="F245" s="61"/>
      <c r="G245" s="22"/>
    </row>
    <row r="246" spans="1:7" ht="33" customHeight="1">
      <c r="A246" s="41" t="s">
        <v>708</v>
      </c>
      <c r="B246" s="20" t="s">
        <v>41</v>
      </c>
      <c r="C246" s="20" t="s">
        <v>275</v>
      </c>
      <c r="D246" s="45" t="s">
        <v>300</v>
      </c>
      <c r="E246" s="31"/>
      <c r="F246" s="61">
        <f>F248+F247</f>
        <v>88400</v>
      </c>
      <c r="G246" s="22">
        <f>G248+G247</f>
        <v>0</v>
      </c>
    </row>
    <row r="247" spans="1:9" ht="24.75" customHeight="1">
      <c r="A247" s="29" t="s">
        <v>37</v>
      </c>
      <c r="B247" s="20" t="s">
        <v>41</v>
      </c>
      <c r="C247" s="20" t="s">
        <v>275</v>
      </c>
      <c r="D247" s="45" t="s">
        <v>300</v>
      </c>
      <c r="E247" s="31" t="s">
        <v>38</v>
      </c>
      <c r="F247" s="61">
        <v>88400</v>
      </c>
      <c r="G247" s="22"/>
      <c r="I247" s="28"/>
    </row>
    <row r="248" spans="1:7" ht="15" hidden="1">
      <c r="A248" s="78" t="s">
        <v>197</v>
      </c>
      <c r="B248" s="20" t="s">
        <v>41</v>
      </c>
      <c r="C248" s="20" t="s">
        <v>275</v>
      </c>
      <c r="D248" s="45" t="s">
        <v>300</v>
      </c>
      <c r="E248" s="31" t="s">
        <v>198</v>
      </c>
      <c r="F248" s="61"/>
      <c r="G248" s="22"/>
    </row>
    <row r="249" spans="1:7" ht="39" hidden="1">
      <c r="A249" s="78" t="s">
        <v>301</v>
      </c>
      <c r="B249" s="20" t="s">
        <v>41</v>
      </c>
      <c r="C249" s="20" t="s">
        <v>275</v>
      </c>
      <c r="D249" s="45" t="s">
        <v>302</v>
      </c>
      <c r="E249" s="31"/>
      <c r="F249" s="61">
        <f>F250</f>
        <v>0</v>
      </c>
      <c r="G249" s="22">
        <f>G250</f>
        <v>0</v>
      </c>
    </row>
    <row r="250" spans="1:7" ht="13.5" customHeight="1" hidden="1">
      <c r="A250" s="78" t="s">
        <v>197</v>
      </c>
      <c r="B250" s="20" t="s">
        <v>41</v>
      </c>
      <c r="C250" s="20" t="s">
        <v>275</v>
      </c>
      <c r="D250" s="45" t="s">
        <v>302</v>
      </c>
      <c r="E250" s="31" t="s">
        <v>198</v>
      </c>
      <c r="F250" s="61"/>
      <c r="G250" s="22"/>
    </row>
    <row r="251" spans="1:7" ht="0.75" customHeight="1" hidden="1">
      <c r="A251" s="65" t="s">
        <v>153</v>
      </c>
      <c r="B251" s="20" t="s">
        <v>41</v>
      </c>
      <c r="C251" s="20" t="s">
        <v>275</v>
      </c>
      <c r="D251" s="45" t="s">
        <v>154</v>
      </c>
      <c r="E251" s="31"/>
      <c r="F251" s="61">
        <f aca="true" t="shared" si="17" ref="F251:G254">F252</f>
        <v>0</v>
      </c>
      <c r="G251" s="22">
        <f t="shared" si="17"/>
        <v>0</v>
      </c>
    </row>
    <row r="252" spans="1:7" ht="63.75" hidden="1">
      <c r="A252" s="70" t="s">
        <v>155</v>
      </c>
      <c r="B252" s="20" t="s">
        <v>41</v>
      </c>
      <c r="C252" s="20" t="s">
        <v>275</v>
      </c>
      <c r="D252" s="57" t="s">
        <v>156</v>
      </c>
      <c r="E252" s="21"/>
      <c r="F252" s="61">
        <f t="shared" si="17"/>
        <v>0</v>
      </c>
      <c r="G252" s="22">
        <f t="shared" si="17"/>
        <v>0</v>
      </c>
    </row>
    <row r="253" spans="1:7" ht="25.5" hidden="1">
      <c r="A253" s="54" t="s">
        <v>263</v>
      </c>
      <c r="B253" s="20" t="s">
        <v>41</v>
      </c>
      <c r="C253" s="20" t="s">
        <v>275</v>
      </c>
      <c r="D253" s="49" t="s">
        <v>264</v>
      </c>
      <c r="E253" s="21"/>
      <c r="F253" s="61">
        <f t="shared" si="17"/>
        <v>0</v>
      </c>
      <c r="G253" s="22">
        <f t="shared" si="17"/>
        <v>0</v>
      </c>
    </row>
    <row r="254" spans="1:7" ht="15" hidden="1">
      <c r="A254" s="41" t="s">
        <v>265</v>
      </c>
      <c r="B254" s="20" t="s">
        <v>41</v>
      </c>
      <c r="C254" s="20" t="s">
        <v>275</v>
      </c>
      <c r="D254" s="49" t="s">
        <v>266</v>
      </c>
      <c r="E254" s="21"/>
      <c r="F254" s="61">
        <f t="shared" si="17"/>
        <v>0</v>
      </c>
      <c r="G254" s="22">
        <f t="shared" si="17"/>
        <v>0</v>
      </c>
    </row>
    <row r="255" spans="1:7" ht="15" hidden="1">
      <c r="A255" s="29" t="s">
        <v>87</v>
      </c>
      <c r="B255" s="20" t="s">
        <v>41</v>
      </c>
      <c r="C255" s="20" t="s">
        <v>275</v>
      </c>
      <c r="D255" s="49" t="s">
        <v>266</v>
      </c>
      <c r="E255" s="21" t="s">
        <v>38</v>
      </c>
      <c r="F255" s="61"/>
      <c r="G255" s="22"/>
    </row>
    <row r="256" spans="1:7" ht="38.25">
      <c r="A256" s="52" t="s">
        <v>303</v>
      </c>
      <c r="B256" s="20" t="s">
        <v>41</v>
      </c>
      <c r="C256" s="20" t="s">
        <v>275</v>
      </c>
      <c r="D256" s="20" t="s">
        <v>304</v>
      </c>
      <c r="E256" s="31"/>
      <c r="F256" s="61">
        <f>F257+F261</f>
        <v>20000</v>
      </c>
      <c r="G256" s="22">
        <f>G257+G261</f>
        <v>20000</v>
      </c>
    </row>
    <row r="257" spans="1:7" s="36" customFormat="1" ht="63.75">
      <c r="A257" s="73" t="s">
        <v>305</v>
      </c>
      <c r="B257" s="32" t="s">
        <v>41</v>
      </c>
      <c r="C257" s="32" t="s">
        <v>275</v>
      </c>
      <c r="D257" s="32" t="s">
        <v>306</v>
      </c>
      <c r="E257" s="34"/>
      <c r="F257" s="123">
        <f aca="true" t="shared" si="18" ref="F257:G259">F258</f>
        <v>20000</v>
      </c>
      <c r="G257" s="35">
        <f t="shared" si="18"/>
        <v>20000</v>
      </c>
    </row>
    <row r="258" spans="1:7" ht="38.25">
      <c r="A258" s="73" t="s">
        <v>307</v>
      </c>
      <c r="B258" s="20" t="s">
        <v>41</v>
      </c>
      <c r="C258" s="20" t="s">
        <v>275</v>
      </c>
      <c r="D258" s="20" t="s">
        <v>308</v>
      </c>
      <c r="E258" s="31"/>
      <c r="F258" s="61">
        <f t="shared" si="18"/>
        <v>20000</v>
      </c>
      <c r="G258" s="22">
        <f t="shared" si="18"/>
        <v>20000</v>
      </c>
    </row>
    <row r="259" spans="1:7" ht="26.25">
      <c r="A259" s="27" t="s">
        <v>309</v>
      </c>
      <c r="B259" s="20" t="s">
        <v>41</v>
      </c>
      <c r="C259" s="20" t="s">
        <v>275</v>
      </c>
      <c r="D259" s="20" t="s">
        <v>310</v>
      </c>
      <c r="E259" s="31"/>
      <c r="F259" s="61">
        <f t="shared" si="18"/>
        <v>20000</v>
      </c>
      <c r="G259" s="22">
        <f t="shared" si="18"/>
        <v>20000</v>
      </c>
    </row>
    <row r="260" spans="1:7" ht="27" customHeight="1">
      <c r="A260" s="29" t="s">
        <v>37</v>
      </c>
      <c r="B260" s="20" t="s">
        <v>41</v>
      </c>
      <c r="C260" s="20" t="s">
        <v>275</v>
      </c>
      <c r="D260" s="20" t="s">
        <v>310</v>
      </c>
      <c r="E260" s="31" t="s">
        <v>38</v>
      </c>
      <c r="F260" s="61">
        <v>20000</v>
      </c>
      <c r="G260" s="22">
        <v>20000</v>
      </c>
    </row>
    <row r="261" spans="1:7" ht="51" hidden="1">
      <c r="A261" s="40" t="s">
        <v>311</v>
      </c>
      <c r="B261" s="32" t="s">
        <v>41</v>
      </c>
      <c r="C261" s="32" t="s">
        <v>275</v>
      </c>
      <c r="D261" s="32" t="s">
        <v>312</v>
      </c>
      <c r="E261" s="31"/>
      <c r="F261" s="61">
        <f aca="true" t="shared" si="19" ref="F261:G263">F262</f>
        <v>0</v>
      </c>
      <c r="G261" s="22">
        <f t="shared" si="19"/>
        <v>0</v>
      </c>
    </row>
    <row r="262" spans="1:7" ht="38.25" hidden="1">
      <c r="A262" s="73" t="s">
        <v>313</v>
      </c>
      <c r="B262" s="20" t="s">
        <v>41</v>
      </c>
      <c r="C262" s="20" t="s">
        <v>275</v>
      </c>
      <c r="D262" s="20" t="s">
        <v>314</v>
      </c>
      <c r="E262" s="31"/>
      <c r="F262" s="61">
        <f t="shared" si="19"/>
        <v>0</v>
      </c>
      <c r="G262" s="22">
        <f t="shared" si="19"/>
        <v>0</v>
      </c>
    </row>
    <row r="263" spans="1:7" ht="26.25" hidden="1">
      <c r="A263" s="29" t="s">
        <v>315</v>
      </c>
      <c r="B263" s="20" t="s">
        <v>41</v>
      </c>
      <c r="C263" s="20" t="s">
        <v>275</v>
      </c>
      <c r="D263" s="20" t="s">
        <v>316</v>
      </c>
      <c r="E263" s="31"/>
      <c r="F263" s="61">
        <f t="shared" si="19"/>
        <v>0</v>
      </c>
      <c r="G263" s="22">
        <f t="shared" si="19"/>
        <v>0</v>
      </c>
    </row>
    <row r="264" spans="1:7" ht="26.25" hidden="1">
      <c r="A264" s="29" t="s">
        <v>37</v>
      </c>
      <c r="B264" s="20" t="s">
        <v>41</v>
      </c>
      <c r="C264" s="20" t="s">
        <v>275</v>
      </c>
      <c r="D264" s="20" t="s">
        <v>316</v>
      </c>
      <c r="E264" s="31" t="s">
        <v>38</v>
      </c>
      <c r="F264" s="61"/>
      <c r="G264" s="22"/>
    </row>
    <row r="265" spans="1:7" ht="18.75" customHeight="1" hidden="1">
      <c r="A265" s="29" t="s">
        <v>317</v>
      </c>
      <c r="B265" s="20" t="s">
        <v>93</v>
      </c>
      <c r="C265" s="20"/>
      <c r="D265" s="20"/>
      <c r="E265" s="31"/>
      <c r="F265" s="61">
        <f>F275+F266</f>
        <v>0</v>
      </c>
      <c r="G265" s="22">
        <f>G275+G266</f>
        <v>0</v>
      </c>
    </row>
    <row r="266" spans="1:7" ht="0.75" customHeight="1" hidden="1">
      <c r="A266" s="29" t="s">
        <v>318</v>
      </c>
      <c r="B266" s="20" t="s">
        <v>93</v>
      </c>
      <c r="C266" s="20" t="s">
        <v>16</v>
      </c>
      <c r="D266" s="20"/>
      <c r="E266" s="31"/>
      <c r="F266" s="61">
        <f aca="true" t="shared" si="20" ref="F266:G268">F267</f>
        <v>0</v>
      </c>
      <c r="G266" s="22">
        <f t="shared" si="20"/>
        <v>0</v>
      </c>
    </row>
    <row r="267" spans="1:7" ht="39" hidden="1">
      <c r="A267" s="29" t="s">
        <v>319</v>
      </c>
      <c r="B267" s="20" t="s">
        <v>93</v>
      </c>
      <c r="C267" s="20" t="s">
        <v>16</v>
      </c>
      <c r="D267" s="20" t="s">
        <v>294</v>
      </c>
      <c r="E267" s="31"/>
      <c r="F267" s="61">
        <f t="shared" si="20"/>
        <v>0</v>
      </c>
      <c r="G267" s="22">
        <f t="shared" si="20"/>
        <v>0</v>
      </c>
    </row>
    <row r="268" spans="1:7" ht="64.5" hidden="1">
      <c r="A268" s="29" t="s">
        <v>320</v>
      </c>
      <c r="B268" s="20" t="s">
        <v>93</v>
      </c>
      <c r="C268" s="20" t="s">
        <v>16</v>
      </c>
      <c r="D268" s="20" t="s">
        <v>296</v>
      </c>
      <c r="E268" s="31"/>
      <c r="F268" s="61">
        <f t="shared" si="20"/>
        <v>0</v>
      </c>
      <c r="G268" s="22">
        <f t="shared" si="20"/>
        <v>0</v>
      </c>
    </row>
    <row r="269" spans="1:7" ht="64.5" hidden="1">
      <c r="A269" s="29" t="s">
        <v>321</v>
      </c>
      <c r="B269" s="20" t="s">
        <v>93</v>
      </c>
      <c r="C269" s="20" t="s">
        <v>16</v>
      </c>
      <c r="D269" s="20" t="s">
        <v>322</v>
      </c>
      <c r="E269" s="31"/>
      <c r="F269" s="61">
        <f>F270+F272</f>
        <v>0</v>
      </c>
      <c r="G269" s="22">
        <f>G270+G272</f>
        <v>0</v>
      </c>
    </row>
    <row r="270" spans="1:7" ht="26.25" hidden="1">
      <c r="A270" s="29" t="s">
        <v>323</v>
      </c>
      <c r="B270" s="20" t="s">
        <v>93</v>
      </c>
      <c r="C270" s="20" t="s">
        <v>16</v>
      </c>
      <c r="D270" s="20" t="s">
        <v>324</v>
      </c>
      <c r="E270" s="31"/>
      <c r="F270" s="61">
        <f>F271</f>
        <v>0</v>
      </c>
      <c r="G270" s="22">
        <f>G271</f>
        <v>0</v>
      </c>
    </row>
    <row r="271" spans="1:7" ht="15" hidden="1">
      <c r="A271" s="78" t="s">
        <v>197</v>
      </c>
      <c r="B271" s="20" t="s">
        <v>93</v>
      </c>
      <c r="C271" s="20" t="s">
        <v>16</v>
      </c>
      <c r="D271" s="20" t="s">
        <v>324</v>
      </c>
      <c r="E271" s="31" t="s">
        <v>198</v>
      </c>
      <c r="F271" s="61"/>
      <c r="G271" s="22"/>
    </row>
    <row r="272" spans="1:7" ht="26.25" hidden="1">
      <c r="A272" s="78" t="s">
        <v>325</v>
      </c>
      <c r="B272" s="20" t="s">
        <v>93</v>
      </c>
      <c r="C272" s="20" t="s">
        <v>16</v>
      </c>
      <c r="D272" s="20" t="s">
        <v>326</v>
      </c>
      <c r="E272" s="31"/>
      <c r="F272" s="61">
        <f>F274+F273</f>
        <v>0</v>
      </c>
      <c r="G272" s="22">
        <f>G274+G273</f>
        <v>0</v>
      </c>
    </row>
    <row r="273" spans="1:7" ht="26.25" hidden="1">
      <c r="A273" s="29" t="s">
        <v>37</v>
      </c>
      <c r="B273" s="20" t="s">
        <v>93</v>
      </c>
      <c r="C273" s="20" t="s">
        <v>16</v>
      </c>
      <c r="D273" s="20" t="s">
        <v>326</v>
      </c>
      <c r="E273" s="31" t="s">
        <v>38</v>
      </c>
      <c r="F273" s="61"/>
      <c r="G273" s="22"/>
    </row>
    <row r="274" spans="1:7" ht="26.25" hidden="1">
      <c r="A274" s="78" t="s">
        <v>253</v>
      </c>
      <c r="B274" s="20" t="s">
        <v>93</v>
      </c>
      <c r="C274" s="20" t="s">
        <v>16</v>
      </c>
      <c r="D274" s="20" t="s">
        <v>326</v>
      </c>
      <c r="E274" s="31" t="s">
        <v>254</v>
      </c>
      <c r="F274" s="61"/>
      <c r="G274" s="22"/>
    </row>
    <row r="275" spans="1:7" ht="15" hidden="1">
      <c r="A275" s="29" t="s">
        <v>327</v>
      </c>
      <c r="B275" s="20" t="s">
        <v>93</v>
      </c>
      <c r="C275" s="20" t="s">
        <v>18</v>
      </c>
      <c r="D275" s="20"/>
      <c r="E275" s="31"/>
      <c r="F275" s="61">
        <f>F276+F285+F290</f>
        <v>0</v>
      </c>
      <c r="G275" s="22">
        <f>G276+G285+G290</f>
        <v>0</v>
      </c>
    </row>
    <row r="276" spans="1:7" ht="39" hidden="1">
      <c r="A276" s="19" t="s">
        <v>328</v>
      </c>
      <c r="B276" s="20" t="s">
        <v>93</v>
      </c>
      <c r="C276" s="20" t="s">
        <v>18</v>
      </c>
      <c r="D276" s="49" t="s">
        <v>329</v>
      </c>
      <c r="E276" s="31"/>
      <c r="F276" s="61">
        <f>F277</f>
        <v>0</v>
      </c>
      <c r="G276" s="22">
        <f>G277</f>
        <v>0</v>
      </c>
    </row>
    <row r="277" spans="1:7" s="36" customFormat="1" ht="51.75" hidden="1">
      <c r="A277" s="79" t="s">
        <v>330</v>
      </c>
      <c r="B277" s="32" t="s">
        <v>93</v>
      </c>
      <c r="C277" s="32" t="s">
        <v>18</v>
      </c>
      <c r="D277" s="49" t="s">
        <v>331</v>
      </c>
      <c r="E277" s="34"/>
      <c r="F277" s="123">
        <f>F278</f>
        <v>0</v>
      </c>
      <c r="G277" s="35">
        <f>G278</f>
        <v>0</v>
      </c>
    </row>
    <row r="278" spans="1:7" ht="25.5" hidden="1">
      <c r="A278" s="41" t="s">
        <v>332</v>
      </c>
      <c r="B278" s="20" t="s">
        <v>93</v>
      </c>
      <c r="C278" s="20" t="s">
        <v>18</v>
      </c>
      <c r="D278" s="49" t="s">
        <v>331</v>
      </c>
      <c r="E278" s="31"/>
      <c r="F278" s="61">
        <f>F279+F281+F283</f>
        <v>0</v>
      </c>
      <c r="G278" s="22">
        <f>G279+G281+G283</f>
        <v>0</v>
      </c>
    </row>
    <row r="279" spans="1:7" ht="38.25" hidden="1">
      <c r="A279" s="50" t="s">
        <v>333</v>
      </c>
      <c r="B279" s="20" t="s">
        <v>93</v>
      </c>
      <c r="C279" s="20" t="s">
        <v>18</v>
      </c>
      <c r="D279" s="49" t="s">
        <v>334</v>
      </c>
      <c r="E279" s="31"/>
      <c r="F279" s="61">
        <f>F280</f>
        <v>0</v>
      </c>
      <c r="G279" s="22">
        <f>G280</f>
        <v>0</v>
      </c>
    </row>
    <row r="280" spans="1:7" ht="15" hidden="1">
      <c r="A280" s="78" t="s">
        <v>197</v>
      </c>
      <c r="B280" s="20" t="s">
        <v>93</v>
      </c>
      <c r="C280" s="20" t="s">
        <v>18</v>
      </c>
      <c r="D280" s="49" t="s">
        <v>334</v>
      </c>
      <c r="E280" s="31" t="s">
        <v>198</v>
      </c>
      <c r="F280" s="61"/>
      <c r="G280" s="22"/>
    </row>
    <row r="281" spans="1:7" ht="38.25" hidden="1">
      <c r="A281" s="50" t="s">
        <v>335</v>
      </c>
      <c r="B281" s="20" t="s">
        <v>93</v>
      </c>
      <c r="C281" s="20" t="s">
        <v>18</v>
      </c>
      <c r="D281" s="49" t="s">
        <v>336</v>
      </c>
      <c r="E281" s="31"/>
      <c r="F281" s="61">
        <f>F282</f>
        <v>0</v>
      </c>
      <c r="G281" s="22">
        <f>G282</f>
        <v>0</v>
      </c>
    </row>
    <row r="282" spans="1:7" ht="15" hidden="1">
      <c r="A282" s="78" t="s">
        <v>197</v>
      </c>
      <c r="B282" s="20" t="s">
        <v>93</v>
      </c>
      <c r="C282" s="20" t="s">
        <v>18</v>
      </c>
      <c r="D282" s="49" t="s">
        <v>336</v>
      </c>
      <c r="E282" s="31" t="s">
        <v>198</v>
      </c>
      <c r="F282" s="61"/>
      <c r="G282" s="22"/>
    </row>
    <row r="283" spans="1:7" ht="31.5" customHeight="1" hidden="1">
      <c r="A283" s="50" t="s">
        <v>337</v>
      </c>
      <c r="B283" s="20" t="s">
        <v>93</v>
      </c>
      <c r="C283" s="20" t="s">
        <v>18</v>
      </c>
      <c r="D283" s="49" t="s">
        <v>338</v>
      </c>
      <c r="E283" s="31"/>
      <c r="F283" s="61">
        <f>F284</f>
        <v>0</v>
      </c>
      <c r="G283" s="22">
        <f>G284</f>
        <v>0</v>
      </c>
    </row>
    <row r="284" spans="1:7" ht="15" hidden="1">
      <c r="A284" s="78" t="s">
        <v>197</v>
      </c>
      <c r="B284" s="20" t="s">
        <v>93</v>
      </c>
      <c r="C284" s="20" t="s">
        <v>18</v>
      </c>
      <c r="D284" s="49" t="s">
        <v>338</v>
      </c>
      <c r="E284" s="31" t="s">
        <v>198</v>
      </c>
      <c r="F284" s="61"/>
      <c r="G284" s="22"/>
    </row>
    <row r="285" spans="1:7" ht="39" hidden="1">
      <c r="A285" s="79" t="s">
        <v>339</v>
      </c>
      <c r="B285" s="20" t="s">
        <v>93</v>
      </c>
      <c r="C285" s="20" t="s">
        <v>18</v>
      </c>
      <c r="D285" s="49" t="s">
        <v>294</v>
      </c>
      <c r="E285" s="31"/>
      <c r="F285" s="61">
        <f aca="true" t="shared" si="21" ref="F285:G288">F286</f>
        <v>0</v>
      </c>
      <c r="G285" s="22">
        <f t="shared" si="21"/>
        <v>0</v>
      </c>
    </row>
    <row r="286" spans="1:7" s="36" customFormat="1" ht="77.25" hidden="1">
      <c r="A286" s="78" t="s">
        <v>340</v>
      </c>
      <c r="B286" s="32" t="s">
        <v>93</v>
      </c>
      <c r="C286" s="32" t="s">
        <v>18</v>
      </c>
      <c r="D286" s="57" t="s">
        <v>341</v>
      </c>
      <c r="E286" s="34"/>
      <c r="F286" s="123">
        <f t="shared" si="21"/>
        <v>0</v>
      </c>
      <c r="G286" s="35">
        <f t="shared" si="21"/>
        <v>0</v>
      </c>
    </row>
    <row r="287" spans="1:7" ht="38.25" hidden="1">
      <c r="A287" s="41" t="s">
        <v>342</v>
      </c>
      <c r="B287" s="20" t="s">
        <v>93</v>
      </c>
      <c r="C287" s="20" t="s">
        <v>18</v>
      </c>
      <c r="D287" s="45" t="s">
        <v>343</v>
      </c>
      <c r="E287" s="31"/>
      <c r="F287" s="61">
        <f t="shared" si="21"/>
        <v>0</v>
      </c>
      <c r="G287" s="22">
        <f t="shared" si="21"/>
        <v>0</v>
      </c>
    </row>
    <row r="288" spans="1:7" ht="39" hidden="1">
      <c r="A288" s="27" t="s">
        <v>344</v>
      </c>
      <c r="B288" s="20" t="s">
        <v>93</v>
      </c>
      <c r="C288" s="20" t="s">
        <v>18</v>
      </c>
      <c r="D288" s="45" t="s">
        <v>345</v>
      </c>
      <c r="E288" s="31"/>
      <c r="F288" s="61">
        <f t="shared" si="21"/>
        <v>0</v>
      </c>
      <c r="G288" s="22">
        <f t="shared" si="21"/>
        <v>0</v>
      </c>
    </row>
    <row r="289" spans="1:7" ht="12.75" customHeight="1" hidden="1">
      <c r="A289" s="78" t="s">
        <v>197</v>
      </c>
      <c r="B289" s="20" t="s">
        <v>93</v>
      </c>
      <c r="C289" s="20" t="s">
        <v>18</v>
      </c>
      <c r="D289" s="45" t="s">
        <v>345</v>
      </c>
      <c r="E289" s="31" t="s">
        <v>198</v>
      </c>
      <c r="F289" s="61"/>
      <c r="G289" s="22"/>
    </row>
    <row r="290" spans="1:7" ht="38.25" hidden="1">
      <c r="A290" s="52" t="s">
        <v>267</v>
      </c>
      <c r="B290" s="20" t="s">
        <v>93</v>
      </c>
      <c r="C290" s="20" t="s">
        <v>18</v>
      </c>
      <c r="D290" s="49" t="s">
        <v>268</v>
      </c>
      <c r="E290" s="31"/>
      <c r="F290" s="61">
        <f>F291</f>
        <v>0</v>
      </c>
      <c r="G290" s="22">
        <f>G291</f>
        <v>0</v>
      </c>
    </row>
    <row r="291" spans="1:7" s="36" customFormat="1" ht="42.75" customHeight="1" hidden="1">
      <c r="A291" s="52" t="s">
        <v>346</v>
      </c>
      <c r="B291" s="32" t="s">
        <v>93</v>
      </c>
      <c r="C291" s="32" t="s">
        <v>18</v>
      </c>
      <c r="D291" s="57" t="s">
        <v>270</v>
      </c>
      <c r="E291" s="34"/>
      <c r="F291" s="123">
        <f>F292</f>
        <v>0</v>
      </c>
      <c r="G291" s="35">
        <f>G292</f>
        <v>0</v>
      </c>
    </row>
    <row r="292" spans="1:7" ht="15" hidden="1">
      <c r="A292" s="80" t="s">
        <v>347</v>
      </c>
      <c r="B292" s="20" t="s">
        <v>93</v>
      </c>
      <c r="C292" s="20" t="s">
        <v>18</v>
      </c>
      <c r="D292" s="49" t="s">
        <v>348</v>
      </c>
      <c r="E292" s="31"/>
      <c r="F292" s="61">
        <f>F293+F301+F295+F297+F299</f>
        <v>0</v>
      </c>
      <c r="G292" s="22">
        <f>G293+G301+G295+G297+G299</f>
        <v>0</v>
      </c>
    </row>
    <row r="293" spans="1:7" ht="15" hidden="1">
      <c r="A293" s="50" t="s">
        <v>349</v>
      </c>
      <c r="B293" s="20" t="s">
        <v>93</v>
      </c>
      <c r="C293" s="20" t="s">
        <v>18</v>
      </c>
      <c r="D293" s="49" t="s">
        <v>350</v>
      </c>
      <c r="E293" s="31"/>
      <c r="F293" s="61">
        <f>F294</f>
        <v>0</v>
      </c>
      <c r="G293" s="22">
        <f>G294</f>
        <v>0</v>
      </c>
    </row>
    <row r="294" spans="1:7" ht="16.5" customHeight="1" hidden="1">
      <c r="A294" s="78" t="s">
        <v>197</v>
      </c>
      <c r="B294" s="20" t="s">
        <v>93</v>
      </c>
      <c r="C294" s="20" t="s">
        <v>18</v>
      </c>
      <c r="D294" s="49" t="s">
        <v>350</v>
      </c>
      <c r="E294" s="31" t="s">
        <v>198</v>
      </c>
      <c r="F294" s="61"/>
      <c r="G294" s="22"/>
    </row>
    <row r="295" spans="1:7" ht="25.5" hidden="1">
      <c r="A295" s="72" t="s">
        <v>351</v>
      </c>
      <c r="B295" s="20" t="s">
        <v>93</v>
      </c>
      <c r="C295" s="20" t="s">
        <v>18</v>
      </c>
      <c r="D295" s="49" t="s">
        <v>352</v>
      </c>
      <c r="E295" s="31"/>
      <c r="F295" s="61">
        <f>F296</f>
        <v>0</v>
      </c>
      <c r="G295" s="22">
        <f>G296</f>
        <v>0</v>
      </c>
    </row>
    <row r="296" spans="1:7" ht="15" hidden="1">
      <c r="A296" s="78" t="s">
        <v>197</v>
      </c>
      <c r="B296" s="20" t="s">
        <v>93</v>
      </c>
      <c r="C296" s="20" t="s">
        <v>18</v>
      </c>
      <c r="D296" s="49" t="s">
        <v>352</v>
      </c>
      <c r="E296" s="31" t="s">
        <v>198</v>
      </c>
      <c r="F296" s="61"/>
      <c r="G296" s="22"/>
    </row>
    <row r="297" spans="1:7" ht="38.25" hidden="1">
      <c r="A297" s="72" t="s">
        <v>353</v>
      </c>
      <c r="B297" s="20" t="s">
        <v>93</v>
      </c>
      <c r="C297" s="20" t="s">
        <v>18</v>
      </c>
      <c r="D297" s="49" t="s">
        <v>354</v>
      </c>
      <c r="E297" s="31"/>
      <c r="F297" s="61">
        <f>F298</f>
        <v>0</v>
      </c>
      <c r="G297" s="22">
        <f>G298</f>
        <v>0</v>
      </c>
    </row>
    <row r="298" spans="1:7" ht="15" hidden="1">
      <c r="A298" s="78" t="s">
        <v>197</v>
      </c>
      <c r="B298" s="20" t="s">
        <v>93</v>
      </c>
      <c r="C298" s="20" t="s">
        <v>18</v>
      </c>
      <c r="D298" s="49" t="s">
        <v>354</v>
      </c>
      <c r="E298" s="31" t="s">
        <v>198</v>
      </c>
      <c r="F298" s="61"/>
      <c r="G298" s="22"/>
    </row>
    <row r="299" spans="1:7" ht="24" hidden="1">
      <c r="A299" s="81" t="s">
        <v>355</v>
      </c>
      <c r="B299" s="20" t="s">
        <v>93</v>
      </c>
      <c r="C299" s="20" t="s">
        <v>18</v>
      </c>
      <c r="D299" s="49" t="s">
        <v>356</v>
      </c>
      <c r="E299" s="31"/>
      <c r="F299" s="61">
        <f>F300</f>
        <v>0</v>
      </c>
      <c r="G299" s="22">
        <f>G300</f>
        <v>0</v>
      </c>
    </row>
    <row r="300" spans="1:7" ht="15" hidden="1">
      <c r="A300" s="78" t="s">
        <v>197</v>
      </c>
      <c r="B300" s="20" t="s">
        <v>93</v>
      </c>
      <c r="C300" s="20" t="s">
        <v>18</v>
      </c>
      <c r="D300" s="49" t="s">
        <v>356</v>
      </c>
      <c r="E300" s="31" t="s">
        <v>198</v>
      </c>
      <c r="F300" s="61"/>
      <c r="G300" s="22"/>
    </row>
    <row r="301" spans="1:7" ht="39" hidden="1">
      <c r="A301" s="27" t="s">
        <v>344</v>
      </c>
      <c r="B301" s="20" t="s">
        <v>93</v>
      </c>
      <c r="C301" s="20" t="s">
        <v>18</v>
      </c>
      <c r="D301" s="49" t="s">
        <v>357</v>
      </c>
      <c r="E301" s="31"/>
      <c r="F301" s="61">
        <f>F302</f>
        <v>0</v>
      </c>
      <c r="G301" s="22">
        <f>G302</f>
        <v>0</v>
      </c>
    </row>
    <row r="302" spans="1:7" ht="15" hidden="1">
      <c r="A302" s="78" t="s">
        <v>197</v>
      </c>
      <c r="B302" s="20" t="s">
        <v>93</v>
      </c>
      <c r="C302" s="20" t="s">
        <v>18</v>
      </c>
      <c r="D302" s="49" t="s">
        <v>357</v>
      </c>
      <c r="E302" s="31" t="s">
        <v>198</v>
      </c>
      <c r="F302" s="61"/>
      <c r="G302" s="22"/>
    </row>
    <row r="303" spans="1:7" ht="15" hidden="1">
      <c r="A303" s="78" t="s">
        <v>358</v>
      </c>
      <c r="B303" s="20" t="s">
        <v>97</v>
      </c>
      <c r="C303" s="20"/>
      <c r="D303" s="49"/>
      <c r="E303" s="31"/>
      <c r="F303" s="61">
        <f aca="true" t="shared" si="22" ref="F303:G307">F304</f>
        <v>0</v>
      </c>
      <c r="G303" s="22">
        <f t="shared" si="22"/>
        <v>0</v>
      </c>
    </row>
    <row r="304" spans="1:7" ht="15" hidden="1">
      <c r="A304" s="62" t="s">
        <v>359</v>
      </c>
      <c r="B304" s="20" t="s">
        <v>97</v>
      </c>
      <c r="C304" s="20" t="s">
        <v>93</v>
      </c>
      <c r="D304" s="49"/>
      <c r="E304" s="31"/>
      <c r="F304" s="61">
        <f t="shared" si="22"/>
        <v>0</v>
      </c>
      <c r="G304" s="22">
        <f t="shared" si="22"/>
        <v>0</v>
      </c>
    </row>
    <row r="305" spans="1:7" ht="15" hidden="1">
      <c r="A305" s="62" t="s">
        <v>81</v>
      </c>
      <c r="B305" s="20" t="s">
        <v>97</v>
      </c>
      <c r="C305" s="20" t="s">
        <v>93</v>
      </c>
      <c r="D305" s="49" t="s">
        <v>82</v>
      </c>
      <c r="E305" s="31"/>
      <c r="F305" s="61">
        <f t="shared" si="22"/>
        <v>0</v>
      </c>
      <c r="G305" s="22">
        <f t="shared" si="22"/>
        <v>0</v>
      </c>
    </row>
    <row r="306" spans="1:7" ht="15" hidden="1">
      <c r="A306" s="26" t="s">
        <v>88</v>
      </c>
      <c r="B306" s="20" t="s">
        <v>97</v>
      </c>
      <c r="C306" s="20" t="s">
        <v>93</v>
      </c>
      <c r="D306" s="49" t="s">
        <v>89</v>
      </c>
      <c r="E306" s="31"/>
      <c r="F306" s="61">
        <f t="shared" si="22"/>
        <v>0</v>
      </c>
      <c r="G306" s="22">
        <f t="shared" si="22"/>
        <v>0</v>
      </c>
    </row>
    <row r="307" spans="1:7" ht="15" hidden="1">
      <c r="A307" s="26" t="s">
        <v>360</v>
      </c>
      <c r="B307" s="20" t="s">
        <v>97</v>
      </c>
      <c r="C307" s="20" t="s">
        <v>93</v>
      </c>
      <c r="D307" s="49" t="s">
        <v>361</v>
      </c>
      <c r="E307" s="31"/>
      <c r="F307" s="61">
        <f t="shared" si="22"/>
        <v>0</v>
      </c>
      <c r="G307" s="22">
        <f t="shared" si="22"/>
        <v>0</v>
      </c>
    </row>
    <row r="308" spans="1:7" ht="26.25" hidden="1">
      <c r="A308" s="29" t="s">
        <v>37</v>
      </c>
      <c r="B308" s="20" t="s">
        <v>97</v>
      </c>
      <c r="C308" s="20" t="s">
        <v>93</v>
      </c>
      <c r="D308" s="49" t="s">
        <v>361</v>
      </c>
      <c r="E308" s="31" t="s">
        <v>38</v>
      </c>
      <c r="F308" s="61"/>
      <c r="G308" s="22"/>
    </row>
    <row r="309" spans="1:7" ht="15">
      <c r="A309" s="26" t="s">
        <v>362</v>
      </c>
      <c r="B309" s="20" t="s">
        <v>104</v>
      </c>
      <c r="C309" s="20"/>
      <c r="D309" s="49"/>
      <c r="E309" s="56"/>
      <c r="F309" s="61">
        <f>F400+F310+F329+F425+F384</f>
        <v>387634884</v>
      </c>
      <c r="G309" s="22">
        <f>G400+G310+G329+G425+G384</f>
        <v>411371507</v>
      </c>
    </row>
    <row r="310" spans="1:7" ht="15">
      <c r="A310" s="26" t="s">
        <v>363</v>
      </c>
      <c r="B310" s="20" t="s">
        <v>104</v>
      </c>
      <c r="C310" s="20" t="s">
        <v>16</v>
      </c>
      <c r="D310" s="49"/>
      <c r="E310" s="56"/>
      <c r="F310" s="61">
        <f>F311+F322</f>
        <v>91292014</v>
      </c>
      <c r="G310" s="22">
        <f>G311+G322</f>
        <v>92016811</v>
      </c>
    </row>
    <row r="311" spans="1:7" ht="26.25">
      <c r="A311" s="26" t="s">
        <v>364</v>
      </c>
      <c r="B311" s="20" t="s">
        <v>104</v>
      </c>
      <c r="C311" s="20" t="s">
        <v>16</v>
      </c>
      <c r="D311" s="20" t="s">
        <v>365</v>
      </c>
      <c r="E311" s="21"/>
      <c r="F311" s="61">
        <f>F312</f>
        <v>91292014</v>
      </c>
      <c r="G311" s="22">
        <f>G312</f>
        <v>92016811</v>
      </c>
    </row>
    <row r="312" spans="1:7" s="36" customFormat="1" ht="39">
      <c r="A312" s="19" t="s">
        <v>366</v>
      </c>
      <c r="B312" s="32" t="s">
        <v>104</v>
      </c>
      <c r="C312" s="32" t="s">
        <v>16</v>
      </c>
      <c r="D312" s="32" t="s">
        <v>367</v>
      </c>
      <c r="E312" s="39"/>
      <c r="F312" s="123">
        <f>F313</f>
        <v>91292014</v>
      </c>
      <c r="G312" s="35">
        <f>G313</f>
        <v>92016811</v>
      </c>
    </row>
    <row r="313" spans="1:7" ht="25.5">
      <c r="A313" s="41" t="s">
        <v>368</v>
      </c>
      <c r="B313" s="20" t="s">
        <v>104</v>
      </c>
      <c r="C313" s="20" t="s">
        <v>16</v>
      </c>
      <c r="D313" s="20" t="s">
        <v>369</v>
      </c>
      <c r="E313" s="21"/>
      <c r="F313" s="61">
        <f>F314+F317</f>
        <v>91292014</v>
      </c>
      <c r="G313" s="22">
        <f>G314+G317</f>
        <v>92016811</v>
      </c>
    </row>
    <row r="314" spans="1:7" ht="64.5">
      <c r="A314" s="38" t="s">
        <v>370</v>
      </c>
      <c r="B314" s="20" t="s">
        <v>104</v>
      </c>
      <c r="C314" s="20" t="s">
        <v>16</v>
      </c>
      <c r="D314" s="20" t="s">
        <v>371</v>
      </c>
      <c r="E314" s="21"/>
      <c r="F314" s="61">
        <f>F315+F316</f>
        <v>50718054</v>
      </c>
      <c r="G314" s="22">
        <f>G315+G316</f>
        <v>50718054</v>
      </c>
    </row>
    <row r="315" spans="1:7" ht="38.25">
      <c r="A315" s="82" t="s">
        <v>25</v>
      </c>
      <c r="B315" s="20" t="s">
        <v>104</v>
      </c>
      <c r="C315" s="20" t="s">
        <v>16</v>
      </c>
      <c r="D315" s="20" t="s">
        <v>371</v>
      </c>
      <c r="E315" s="21" t="s">
        <v>26</v>
      </c>
      <c r="F315" s="61">
        <v>50174926</v>
      </c>
      <c r="G315" s="22">
        <v>50174926</v>
      </c>
    </row>
    <row r="316" spans="1:7" ht="26.25">
      <c r="A316" s="29" t="s">
        <v>37</v>
      </c>
      <c r="B316" s="20" t="s">
        <v>104</v>
      </c>
      <c r="C316" s="20" t="s">
        <v>16</v>
      </c>
      <c r="D316" s="20" t="s">
        <v>371</v>
      </c>
      <c r="E316" s="21" t="s">
        <v>38</v>
      </c>
      <c r="F316" s="61">
        <v>543128</v>
      </c>
      <c r="G316" s="22">
        <v>543128</v>
      </c>
    </row>
    <row r="317" spans="1:7" ht="25.5">
      <c r="A317" s="41" t="s">
        <v>199</v>
      </c>
      <c r="B317" s="20" t="s">
        <v>104</v>
      </c>
      <c r="C317" s="20" t="s">
        <v>16</v>
      </c>
      <c r="D317" s="20" t="s">
        <v>372</v>
      </c>
      <c r="E317" s="21"/>
      <c r="F317" s="61">
        <f>F318+F319+F321+F320</f>
        <v>40573960</v>
      </c>
      <c r="G317" s="22">
        <f>G318+G319+G321+G320</f>
        <v>41298757</v>
      </c>
    </row>
    <row r="318" spans="1:8" ht="39">
      <c r="A318" s="29" t="s">
        <v>25</v>
      </c>
      <c r="B318" s="20" t="s">
        <v>104</v>
      </c>
      <c r="C318" s="20" t="s">
        <v>16</v>
      </c>
      <c r="D318" s="20" t="s">
        <v>372</v>
      </c>
      <c r="E318" s="21" t="s">
        <v>26</v>
      </c>
      <c r="F318" s="61">
        <v>23158600</v>
      </c>
      <c r="G318" s="22">
        <v>23883397</v>
      </c>
      <c r="H318" s="28"/>
    </row>
    <row r="319" spans="1:7" ht="26.25">
      <c r="A319" s="29" t="s">
        <v>37</v>
      </c>
      <c r="B319" s="20" t="s">
        <v>104</v>
      </c>
      <c r="C319" s="20" t="s">
        <v>16</v>
      </c>
      <c r="D319" s="20" t="s">
        <v>372</v>
      </c>
      <c r="E319" s="21" t="s">
        <v>38</v>
      </c>
      <c r="F319" s="61">
        <v>15546850</v>
      </c>
      <c r="G319" s="22">
        <v>15546850</v>
      </c>
    </row>
    <row r="320" spans="1:7" ht="26.25" hidden="1">
      <c r="A320" s="67" t="s">
        <v>253</v>
      </c>
      <c r="B320" s="20" t="s">
        <v>104</v>
      </c>
      <c r="C320" s="20" t="s">
        <v>16</v>
      </c>
      <c r="D320" s="20" t="s">
        <v>372</v>
      </c>
      <c r="E320" s="21" t="s">
        <v>254</v>
      </c>
      <c r="F320" s="61"/>
      <c r="G320" s="22"/>
    </row>
    <row r="321" spans="1:7" ht="15">
      <c r="A321" s="41" t="s">
        <v>79</v>
      </c>
      <c r="B321" s="20" t="s">
        <v>104</v>
      </c>
      <c r="C321" s="20" t="s">
        <v>16</v>
      </c>
      <c r="D321" s="20" t="s">
        <v>372</v>
      </c>
      <c r="E321" s="21" t="s">
        <v>80</v>
      </c>
      <c r="F321" s="61">
        <v>1868510</v>
      </c>
      <c r="G321" s="61">
        <v>1868510</v>
      </c>
    </row>
    <row r="322" spans="1:7" ht="38.25" hidden="1">
      <c r="A322" s="83" t="s">
        <v>293</v>
      </c>
      <c r="B322" s="20" t="s">
        <v>104</v>
      </c>
      <c r="C322" s="20" t="s">
        <v>16</v>
      </c>
      <c r="D322" s="20" t="s">
        <v>294</v>
      </c>
      <c r="E322" s="21"/>
      <c r="F322" s="61">
        <f>F323</f>
        <v>0</v>
      </c>
      <c r="G322" s="22">
        <f>G323</f>
        <v>0</v>
      </c>
    </row>
    <row r="323" spans="1:7" ht="63.75" hidden="1">
      <c r="A323" s="66" t="s">
        <v>295</v>
      </c>
      <c r="B323" s="20" t="s">
        <v>104</v>
      </c>
      <c r="C323" s="20" t="s">
        <v>16</v>
      </c>
      <c r="D323" s="32" t="s">
        <v>296</v>
      </c>
      <c r="E323" s="21"/>
      <c r="F323" s="61">
        <f>F324</f>
        <v>0</v>
      </c>
      <c r="G323" s="22">
        <f>G324</f>
        <v>0</v>
      </c>
    </row>
    <row r="324" spans="1:7" ht="38.25" hidden="1">
      <c r="A324" s="41" t="s">
        <v>373</v>
      </c>
      <c r="B324" s="20" t="s">
        <v>104</v>
      </c>
      <c r="C324" s="20" t="s">
        <v>16</v>
      </c>
      <c r="D324" s="20" t="s">
        <v>374</v>
      </c>
      <c r="E324" s="21"/>
      <c r="F324" s="61">
        <f>F327+F325</f>
        <v>0</v>
      </c>
      <c r="G324" s="22">
        <f>G327+G325</f>
        <v>0</v>
      </c>
    </row>
    <row r="325" spans="1:7" ht="24" hidden="1">
      <c r="A325" s="81" t="s">
        <v>375</v>
      </c>
      <c r="B325" s="20" t="s">
        <v>104</v>
      </c>
      <c r="C325" s="20" t="s">
        <v>16</v>
      </c>
      <c r="D325" s="20" t="s">
        <v>376</v>
      </c>
      <c r="E325" s="21"/>
      <c r="F325" s="61">
        <f>F326</f>
        <v>0</v>
      </c>
      <c r="G325" s="22">
        <f>G326</f>
        <v>0</v>
      </c>
    </row>
    <row r="326" spans="1:7" ht="26.25" hidden="1">
      <c r="A326" s="67" t="s">
        <v>253</v>
      </c>
      <c r="B326" s="20" t="s">
        <v>104</v>
      </c>
      <c r="C326" s="20" t="s">
        <v>16</v>
      </c>
      <c r="D326" s="20" t="s">
        <v>376</v>
      </c>
      <c r="E326" s="21" t="s">
        <v>254</v>
      </c>
      <c r="F326" s="61"/>
      <c r="G326" s="22"/>
    </row>
    <row r="327" spans="1:7" ht="25.5" hidden="1">
      <c r="A327" s="41" t="s">
        <v>377</v>
      </c>
      <c r="B327" s="20" t="s">
        <v>104</v>
      </c>
      <c r="C327" s="20" t="s">
        <v>16</v>
      </c>
      <c r="D327" s="20" t="s">
        <v>378</v>
      </c>
      <c r="E327" s="21"/>
      <c r="F327" s="61">
        <f>F328</f>
        <v>0</v>
      </c>
      <c r="G327" s="22">
        <f>G328</f>
        <v>0</v>
      </c>
    </row>
    <row r="328" spans="1:7" ht="26.25" hidden="1">
      <c r="A328" s="67" t="s">
        <v>253</v>
      </c>
      <c r="B328" s="20" t="s">
        <v>104</v>
      </c>
      <c r="C328" s="20" t="s">
        <v>16</v>
      </c>
      <c r="D328" s="20" t="s">
        <v>378</v>
      </c>
      <c r="E328" s="21" t="s">
        <v>254</v>
      </c>
      <c r="F328" s="61"/>
      <c r="G328" s="22"/>
    </row>
    <row r="329" spans="1:7" ht="15">
      <c r="A329" s="26" t="s">
        <v>379</v>
      </c>
      <c r="B329" s="20" t="s">
        <v>104</v>
      </c>
      <c r="C329" s="20" t="s">
        <v>18</v>
      </c>
      <c r="D329" s="20"/>
      <c r="E329" s="21"/>
      <c r="F329" s="61">
        <f>F330+F371+F379+F365</f>
        <v>257588855</v>
      </c>
      <c r="G329" s="22">
        <f>G330+G371+G379+G365</f>
        <v>289601807</v>
      </c>
    </row>
    <row r="330" spans="1:7" ht="26.25">
      <c r="A330" s="26" t="s">
        <v>364</v>
      </c>
      <c r="B330" s="20" t="s">
        <v>104</v>
      </c>
      <c r="C330" s="20" t="s">
        <v>18</v>
      </c>
      <c r="D330" s="20" t="s">
        <v>365</v>
      </c>
      <c r="E330" s="21"/>
      <c r="F330" s="61">
        <f>F331</f>
        <v>257536855</v>
      </c>
      <c r="G330" s="22">
        <f>G331</f>
        <v>289549807</v>
      </c>
    </row>
    <row r="331" spans="1:7" s="36" customFormat="1" ht="39">
      <c r="A331" s="19" t="s">
        <v>366</v>
      </c>
      <c r="B331" s="20" t="s">
        <v>104</v>
      </c>
      <c r="C331" s="20" t="s">
        <v>18</v>
      </c>
      <c r="D331" s="20" t="s">
        <v>367</v>
      </c>
      <c r="E331" s="21"/>
      <c r="F331" s="123">
        <f>F335+F341+F332+F338</f>
        <v>257536855</v>
      </c>
      <c r="G331" s="35">
        <f>G335+G341+G332+G338</f>
        <v>289549807</v>
      </c>
    </row>
    <row r="332" spans="1:7" s="36" customFormat="1" ht="15">
      <c r="A332" s="218" t="s">
        <v>577</v>
      </c>
      <c r="B332" s="20" t="s">
        <v>104</v>
      </c>
      <c r="C332" s="20" t="s">
        <v>18</v>
      </c>
      <c r="D332" s="20" t="s">
        <v>578</v>
      </c>
      <c r="E332" s="39"/>
      <c r="F332" s="123">
        <f>F333</f>
        <v>3449851</v>
      </c>
      <c r="G332" s="209">
        <f>G333</f>
        <v>6891504</v>
      </c>
    </row>
    <row r="333" spans="1:7" s="36" customFormat="1" ht="33" customHeight="1">
      <c r="A333" s="218" t="s">
        <v>580</v>
      </c>
      <c r="B333" s="20" t="s">
        <v>104</v>
      </c>
      <c r="C333" s="20" t="s">
        <v>18</v>
      </c>
      <c r="D333" s="20" t="s">
        <v>579</v>
      </c>
      <c r="E333" s="39"/>
      <c r="F333" s="123">
        <f>F334</f>
        <v>3449851</v>
      </c>
      <c r="G333" s="35">
        <f>G334</f>
        <v>6891504</v>
      </c>
    </row>
    <row r="334" spans="1:7" s="36" customFormat="1" ht="26.25">
      <c r="A334" s="29" t="s">
        <v>37</v>
      </c>
      <c r="B334" s="20" t="s">
        <v>104</v>
      </c>
      <c r="C334" s="20" t="s">
        <v>18</v>
      </c>
      <c r="D334" s="20" t="s">
        <v>579</v>
      </c>
      <c r="E334" s="39" t="s">
        <v>38</v>
      </c>
      <c r="F334" s="123">
        <f>68997+3380854</f>
        <v>3449851</v>
      </c>
      <c r="G334" s="35">
        <f>137830+6753674</f>
        <v>6891504</v>
      </c>
    </row>
    <row r="335" spans="1:7" s="36" customFormat="1" ht="15">
      <c r="A335" s="84" t="s">
        <v>380</v>
      </c>
      <c r="B335" s="20" t="s">
        <v>104</v>
      </c>
      <c r="C335" s="20" t="s">
        <v>18</v>
      </c>
      <c r="D335" s="20" t="s">
        <v>381</v>
      </c>
      <c r="E335" s="39"/>
      <c r="F335" s="61">
        <f>F336</f>
        <v>0</v>
      </c>
      <c r="G335" s="61">
        <f>G336</f>
        <v>5600000</v>
      </c>
    </row>
    <row r="336" spans="1:7" s="36" customFormat="1" ht="26.25">
      <c r="A336" s="84" t="s">
        <v>382</v>
      </c>
      <c r="B336" s="20" t="s">
        <v>104</v>
      </c>
      <c r="C336" s="20" t="s">
        <v>18</v>
      </c>
      <c r="D336" s="20" t="s">
        <v>383</v>
      </c>
      <c r="E336" s="39"/>
      <c r="F336" s="61">
        <f>F337</f>
        <v>0</v>
      </c>
      <c r="G336" s="22">
        <f>G337</f>
        <v>5600000</v>
      </c>
    </row>
    <row r="337" spans="1:7" s="36" customFormat="1" ht="26.25">
      <c r="A337" s="29" t="s">
        <v>37</v>
      </c>
      <c r="B337" s="20" t="s">
        <v>104</v>
      </c>
      <c r="C337" s="20" t="s">
        <v>18</v>
      </c>
      <c r="D337" s="20" t="s">
        <v>383</v>
      </c>
      <c r="E337" s="21" t="s">
        <v>38</v>
      </c>
      <c r="F337" s="61"/>
      <c r="G337" s="22">
        <f>1960000+3640000</f>
        <v>5600000</v>
      </c>
    </row>
    <row r="338" spans="1:7" s="36" customFormat="1" ht="15">
      <c r="A338" s="219" t="s">
        <v>688</v>
      </c>
      <c r="B338" s="20" t="s">
        <v>104</v>
      </c>
      <c r="C338" s="20" t="s">
        <v>18</v>
      </c>
      <c r="D338" s="20" t="s">
        <v>686</v>
      </c>
      <c r="E338" s="39"/>
      <c r="F338" s="61">
        <f>F339</f>
        <v>0</v>
      </c>
      <c r="G338" s="61">
        <f>G339</f>
        <v>24931299</v>
      </c>
    </row>
    <row r="339" spans="1:7" s="36" customFormat="1" ht="39">
      <c r="A339" s="84" t="s">
        <v>689</v>
      </c>
      <c r="B339" s="20" t="s">
        <v>104</v>
      </c>
      <c r="C339" s="20" t="s">
        <v>18</v>
      </c>
      <c r="D339" s="20" t="s">
        <v>687</v>
      </c>
      <c r="E339" s="39"/>
      <c r="F339" s="61">
        <f>F340</f>
        <v>0</v>
      </c>
      <c r="G339" s="22">
        <f>G340</f>
        <v>24931299</v>
      </c>
    </row>
    <row r="340" spans="1:8" s="36" customFormat="1" ht="26.25">
      <c r="A340" s="29" t="s">
        <v>37</v>
      </c>
      <c r="B340" s="20" t="s">
        <v>104</v>
      </c>
      <c r="C340" s="20" t="s">
        <v>18</v>
      </c>
      <c r="D340" s="20" t="s">
        <v>687</v>
      </c>
      <c r="E340" s="21" t="s">
        <v>38</v>
      </c>
      <c r="F340" s="61"/>
      <c r="G340" s="22">
        <f>498626+24432673</f>
        <v>24931299</v>
      </c>
      <c r="H340" s="36">
        <v>244</v>
      </c>
    </row>
    <row r="341" spans="1:7" ht="25.5">
      <c r="A341" s="41" t="s">
        <v>384</v>
      </c>
      <c r="B341" s="20" t="s">
        <v>104</v>
      </c>
      <c r="C341" s="20" t="s">
        <v>18</v>
      </c>
      <c r="D341" s="20" t="s">
        <v>385</v>
      </c>
      <c r="E341" s="21"/>
      <c r="F341" s="61">
        <f>F342+F349+F351+F353+F355+F357+F359+F363+F345+F347</f>
        <v>254087004</v>
      </c>
      <c r="G341" s="22">
        <f>G342+G349+G351+G353+G355+G357+G359+G363+G345+G347</f>
        <v>252127004</v>
      </c>
    </row>
    <row r="342" spans="1:7" ht="77.25">
      <c r="A342" s="38" t="s">
        <v>386</v>
      </c>
      <c r="B342" s="20" t="s">
        <v>104</v>
      </c>
      <c r="C342" s="20" t="s">
        <v>18</v>
      </c>
      <c r="D342" s="20" t="s">
        <v>387</v>
      </c>
      <c r="E342" s="21"/>
      <c r="F342" s="61">
        <f>F343+F344</f>
        <v>215574822</v>
      </c>
      <c r="G342" s="22">
        <f>G343+G344</f>
        <v>215574822</v>
      </c>
    </row>
    <row r="343" spans="1:8" ht="39">
      <c r="A343" s="29" t="s">
        <v>25</v>
      </c>
      <c r="B343" s="20" t="s">
        <v>104</v>
      </c>
      <c r="C343" s="20" t="s">
        <v>18</v>
      </c>
      <c r="D343" s="20" t="s">
        <v>387</v>
      </c>
      <c r="E343" s="21" t="s">
        <v>26</v>
      </c>
      <c r="F343" s="61">
        <f>207444710-9000+4200</f>
        <v>207439910</v>
      </c>
      <c r="G343" s="22">
        <f>207444710-9000+4200</f>
        <v>207439910</v>
      </c>
      <c r="H343" s="28"/>
    </row>
    <row r="344" spans="1:7" ht="24.75" customHeight="1">
      <c r="A344" s="29" t="s">
        <v>37</v>
      </c>
      <c r="B344" s="20" t="s">
        <v>104</v>
      </c>
      <c r="C344" s="20" t="s">
        <v>18</v>
      </c>
      <c r="D344" s="20" t="s">
        <v>387</v>
      </c>
      <c r="E344" s="21" t="s">
        <v>38</v>
      </c>
      <c r="F344" s="61">
        <v>8134912</v>
      </c>
      <c r="G344" s="22">
        <v>8134912</v>
      </c>
    </row>
    <row r="345" spans="1:7" ht="26.25" hidden="1">
      <c r="A345" s="38" t="s">
        <v>388</v>
      </c>
      <c r="B345" s="20" t="s">
        <v>104</v>
      </c>
      <c r="C345" s="20" t="s">
        <v>18</v>
      </c>
      <c r="D345" s="20" t="s">
        <v>389</v>
      </c>
      <c r="E345" s="21"/>
      <c r="F345" s="61">
        <f>F346</f>
        <v>0</v>
      </c>
      <c r="G345" s="22">
        <f>G346</f>
        <v>0</v>
      </c>
    </row>
    <row r="346" spans="1:7" ht="26.25" hidden="1">
      <c r="A346" s="29" t="s">
        <v>37</v>
      </c>
      <c r="B346" s="20" t="s">
        <v>104</v>
      </c>
      <c r="C346" s="20" t="s">
        <v>18</v>
      </c>
      <c r="D346" s="20" t="s">
        <v>389</v>
      </c>
      <c r="E346" s="21" t="s">
        <v>38</v>
      </c>
      <c r="F346" s="61"/>
      <c r="G346" s="22"/>
    </row>
    <row r="347" spans="1:7" ht="26.25" hidden="1">
      <c r="A347" s="38" t="s">
        <v>390</v>
      </c>
      <c r="B347" s="20" t="s">
        <v>104</v>
      </c>
      <c r="C347" s="20" t="s">
        <v>18</v>
      </c>
      <c r="D347" s="20" t="s">
        <v>391</v>
      </c>
      <c r="E347" s="21"/>
      <c r="F347" s="61">
        <f>F348</f>
        <v>0</v>
      </c>
      <c r="G347" s="22">
        <f>G348</f>
        <v>0</v>
      </c>
    </row>
    <row r="348" spans="1:7" ht="26.25" hidden="1">
      <c r="A348" s="29" t="s">
        <v>37</v>
      </c>
      <c r="B348" s="20" t="s">
        <v>104</v>
      </c>
      <c r="C348" s="20" t="s">
        <v>18</v>
      </c>
      <c r="D348" s="20" t="s">
        <v>391</v>
      </c>
      <c r="E348" s="21" t="s">
        <v>38</v>
      </c>
      <c r="F348" s="61"/>
      <c r="G348" s="22"/>
    </row>
    <row r="349" spans="1:7" ht="39" hidden="1">
      <c r="A349" s="38" t="s">
        <v>583</v>
      </c>
      <c r="B349" s="20" t="s">
        <v>104</v>
      </c>
      <c r="C349" s="20" t="s">
        <v>18</v>
      </c>
      <c r="D349" s="20" t="s">
        <v>392</v>
      </c>
      <c r="E349" s="21"/>
      <c r="F349" s="61">
        <f>F350</f>
        <v>0</v>
      </c>
      <c r="G349" s="22">
        <f>G350</f>
        <v>0</v>
      </c>
    </row>
    <row r="350" spans="1:7" ht="26.25" hidden="1">
      <c r="A350" s="29" t="s">
        <v>37</v>
      </c>
      <c r="B350" s="20" t="s">
        <v>104</v>
      </c>
      <c r="C350" s="20" t="s">
        <v>18</v>
      </c>
      <c r="D350" s="20" t="s">
        <v>392</v>
      </c>
      <c r="E350" s="21" t="s">
        <v>38</v>
      </c>
      <c r="F350" s="61"/>
      <c r="G350" s="22"/>
    </row>
    <row r="351" spans="1:7" ht="38.25">
      <c r="A351" s="72" t="s">
        <v>393</v>
      </c>
      <c r="B351" s="20" t="s">
        <v>104</v>
      </c>
      <c r="C351" s="20" t="s">
        <v>18</v>
      </c>
      <c r="D351" s="20" t="s">
        <v>394</v>
      </c>
      <c r="E351" s="21"/>
      <c r="F351" s="61">
        <f>F352</f>
        <v>1578555</v>
      </c>
      <c r="G351" s="22">
        <f>G352</f>
        <v>1578555</v>
      </c>
    </row>
    <row r="352" spans="1:7" ht="24.75" customHeight="1">
      <c r="A352" s="29" t="s">
        <v>37</v>
      </c>
      <c r="B352" s="20" t="s">
        <v>104</v>
      </c>
      <c r="C352" s="20" t="s">
        <v>18</v>
      </c>
      <c r="D352" s="20" t="s">
        <v>394</v>
      </c>
      <c r="E352" s="21" t="s">
        <v>38</v>
      </c>
      <c r="F352" s="61">
        <v>1578555</v>
      </c>
      <c r="G352" s="61">
        <v>1578555</v>
      </c>
    </row>
    <row r="353" spans="1:7" ht="51.75" hidden="1">
      <c r="A353" s="38" t="s">
        <v>395</v>
      </c>
      <c r="B353" s="20" t="s">
        <v>104</v>
      </c>
      <c r="C353" s="20" t="s">
        <v>18</v>
      </c>
      <c r="D353" s="20" t="s">
        <v>396</v>
      </c>
      <c r="E353" s="21"/>
      <c r="F353" s="61">
        <f>F354</f>
        <v>0</v>
      </c>
      <c r="G353" s="22">
        <f>G354</f>
        <v>0</v>
      </c>
    </row>
    <row r="354" spans="1:7" ht="26.25" hidden="1">
      <c r="A354" s="29" t="s">
        <v>37</v>
      </c>
      <c r="B354" s="20" t="s">
        <v>104</v>
      </c>
      <c r="C354" s="20" t="s">
        <v>18</v>
      </c>
      <c r="D354" s="20" t="s">
        <v>396</v>
      </c>
      <c r="E354" s="21" t="s">
        <v>38</v>
      </c>
      <c r="F354" s="61"/>
      <c r="G354" s="22"/>
    </row>
    <row r="355" spans="1:7" ht="39">
      <c r="A355" s="38" t="s">
        <v>397</v>
      </c>
      <c r="B355" s="20" t="s">
        <v>104</v>
      </c>
      <c r="C355" s="20" t="s">
        <v>18</v>
      </c>
      <c r="D355" s="20" t="s">
        <v>398</v>
      </c>
      <c r="E355" s="21"/>
      <c r="F355" s="61">
        <f>F356</f>
        <v>4038392</v>
      </c>
      <c r="G355" s="22">
        <f>G356</f>
        <v>4038392</v>
      </c>
    </row>
    <row r="356" spans="1:7" ht="26.25">
      <c r="A356" s="29" t="s">
        <v>37</v>
      </c>
      <c r="B356" s="20" t="s">
        <v>104</v>
      </c>
      <c r="C356" s="20" t="s">
        <v>18</v>
      </c>
      <c r="D356" s="20" t="s">
        <v>398</v>
      </c>
      <c r="E356" s="21" t="s">
        <v>38</v>
      </c>
      <c r="F356" s="61">
        <v>4038392</v>
      </c>
      <c r="G356" s="61">
        <v>4038392</v>
      </c>
    </row>
    <row r="357" spans="1:7" ht="15">
      <c r="A357" s="78" t="s">
        <v>399</v>
      </c>
      <c r="B357" s="20" t="s">
        <v>104</v>
      </c>
      <c r="C357" s="20" t="s">
        <v>18</v>
      </c>
      <c r="D357" s="20" t="s">
        <v>400</v>
      </c>
      <c r="E357" s="21"/>
      <c r="F357" s="61">
        <f>F358</f>
        <v>0</v>
      </c>
      <c r="G357" s="22">
        <f>G358</f>
        <v>0</v>
      </c>
    </row>
    <row r="358" spans="1:7" ht="39">
      <c r="A358" s="29" t="s">
        <v>25</v>
      </c>
      <c r="B358" s="20" t="s">
        <v>104</v>
      </c>
      <c r="C358" s="20" t="s">
        <v>18</v>
      </c>
      <c r="D358" s="20" t="s">
        <v>400</v>
      </c>
      <c r="E358" s="21" t="s">
        <v>26</v>
      </c>
      <c r="F358" s="61"/>
      <c r="G358" s="22"/>
    </row>
    <row r="359" spans="1:7" ht="25.5">
      <c r="A359" s="41" t="s">
        <v>199</v>
      </c>
      <c r="B359" s="20" t="s">
        <v>104</v>
      </c>
      <c r="C359" s="20" t="s">
        <v>18</v>
      </c>
      <c r="D359" s="20" t="s">
        <v>401</v>
      </c>
      <c r="E359" s="21"/>
      <c r="F359" s="61">
        <f>F360+F362+F361</f>
        <v>32695235</v>
      </c>
      <c r="G359" s="22">
        <f>G360+G362+G361</f>
        <v>30735235</v>
      </c>
    </row>
    <row r="360" spans="1:7" ht="26.25">
      <c r="A360" s="29" t="s">
        <v>37</v>
      </c>
      <c r="B360" s="20" t="s">
        <v>104</v>
      </c>
      <c r="C360" s="20" t="s">
        <v>18</v>
      </c>
      <c r="D360" s="20" t="s">
        <v>401</v>
      </c>
      <c r="E360" s="21" t="s">
        <v>38</v>
      </c>
      <c r="F360" s="61">
        <f>31042773-478038</f>
        <v>30564735</v>
      </c>
      <c r="G360" s="22">
        <f>31042773-478038-1960000</f>
        <v>28604735</v>
      </c>
    </row>
    <row r="361" spans="1:7" ht="26.25">
      <c r="A361" s="67" t="s">
        <v>253</v>
      </c>
      <c r="B361" s="20" t="s">
        <v>104</v>
      </c>
      <c r="C361" s="20" t="s">
        <v>18</v>
      </c>
      <c r="D361" s="20" t="s">
        <v>401</v>
      </c>
      <c r="E361" s="21" t="s">
        <v>254</v>
      </c>
      <c r="F361" s="61"/>
      <c r="G361" s="22"/>
    </row>
    <row r="362" spans="1:7" ht="15">
      <c r="A362" s="41" t="s">
        <v>79</v>
      </c>
      <c r="B362" s="20" t="s">
        <v>104</v>
      </c>
      <c r="C362" s="20" t="s">
        <v>18</v>
      </c>
      <c r="D362" s="20" t="s">
        <v>401</v>
      </c>
      <c r="E362" s="21" t="s">
        <v>80</v>
      </c>
      <c r="F362" s="61">
        <v>2130500</v>
      </c>
      <c r="G362" s="22">
        <v>2130500</v>
      </c>
    </row>
    <row r="363" spans="1:7" ht="15">
      <c r="A363" s="29" t="s">
        <v>402</v>
      </c>
      <c r="B363" s="20" t="s">
        <v>104</v>
      </c>
      <c r="C363" s="20" t="s">
        <v>18</v>
      </c>
      <c r="D363" s="20" t="s">
        <v>403</v>
      </c>
      <c r="E363" s="21"/>
      <c r="F363" s="61">
        <f>F364</f>
        <v>200000</v>
      </c>
      <c r="G363" s="22">
        <f>G364</f>
        <v>200000</v>
      </c>
    </row>
    <row r="364" spans="1:7" ht="15">
      <c r="A364" s="29" t="s">
        <v>210</v>
      </c>
      <c r="B364" s="20" t="s">
        <v>104</v>
      </c>
      <c r="C364" s="20" t="s">
        <v>18</v>
      </c>
      <c r="D364" s="20" t="s">
        <v>403</v>
      </c>
      <c r="E364" s="21" t="s">
        <v>211</v>
      </c>
      <c r="F364" s="61">
        <v>200000</v>
      </c>
      <c r="G364" s="22">
        <v>200000</v>
      </c>
    </row>
    <row r="365" spans="1:7" ht="38.25">
      <c r="A365" s="83" t="s">
        <v>293</v>
      </c>
      <c r="B365" s="20" t="s">
        <v>104</v>
      </c>
      <c r="C365" s="20" t="s">
        <v>18</v>
      </c>
      <c r="D365" s="20" t="s">
        <v>294</v>
      </c>
      <c r="E365" s="21"/>
      <c r="F365" s="61">
        <f>F366</f>
        <v>0</v>
      </c>
      <c r="G365" s="22">
        <f>G366</f>
        <v>0</v>
      </c>
    </row>
    <row r="366" spans="1:7" ht="63.75">
      <c r="A366" s="66" t="s">
        <v>295</v>
      </c>
      <c r="B366" s="20" t="s">
        <v>104</v>
      </c>
      <c r="C366" s="20" t="s">
        <v>18</v>
      </c>
      <c r="D366" s="32" t="s">
        <v>296</v>
      </c>
      <c r="E366" s="21"/>
      <c r="F366" s="61">
        <f>F367+F369</f>
        <v>0</v>
      </c>
      <c r="G366" s="22">
        <f>G367+G369</f>
        <v>0</v>
      </c>
    </row>
    <row r="367" spans="1:7" ht="24">
      <c r="A367" s="81" t="s">
        <v>375</v>
      </c>
      <c r="B367" s="20" t="s">
        <v>104</v>
      </c>
      <c r="C367" s="20" t="s">
        <v>18</v>
      </c>
      <c r="D367" s="20" t="s">
        <v>376</v>
      </c>
      <c r="E367" s="21"/>
      <c r="F367" s="61">
        <f>F368</f>
        <v>0</v>
      </c>
      <c r="G367" s="22">
        <f>G368</f>
        <v>0</v>
      </c>
    </row>
    <row r="368" spans="1:7" ht="26.25">
      <c r="A368" s="67" t="s">
        <v>253</v>
      </c>
      <c r="B368" s="20" t="s">
        <v>104</v>
      </c>
      <c r="C368" s="20" t="s">
        <v>18</v>
      </c>
      <c r="D368" s="20" t="s">
        <v>376</v>
      </c>
      <c r="E368" s="21" t="s">
        <v>254</v>
      </c>
      <c r="F368" s="61"/>
      <c r="G368" s="22"/>
    </row>
    <row r="369" spans="1:7" ht="25.5">
      <c r="A369" s="41" t="s">
        <v>377</v>
      </c>
      <c r="B369" s="20" t="s">
        <v>104</v>
      </c>
      <c r="C369" s="20" t="s">
        <v>18</v>
      </c>
      <c r="D369" s="20" t="s">
        <v>378</v>
      </c>
      <c r="E369" s="21"/>
      <c r="F369" s="61">
        <f>F370</f>
        <v>0</v>
      </c>
      <c r="G369" s="22">
        <f>G370</f>
        <v>0</v>
      </c>
    </row>
    <row r="370" spans="1:7" ht="26.25">
      <c r="A370" s="67" t="s">
        <v>253</v>
      </c>
      <c r="B370" s="20" t="s">
        <v>104</v>
      </c>
      <c r="C370" s="20" t="s">
        <v>18</v>
      </c>
      <c r="D370" s="20" t="s">
        <v>378</v>
      </c>
      <c r="E370" s="21" t="s">
        <v>254</v>
      </c>
      <c r="F370" s="61"/>
      <c r="G370" s="22"/>
    </row>
    <row r="371" spans="1:7" ht="51">
      <c r="A371" s="63" t="s">
        <v>153</v>
      </c>
      <c r="B371" s="20" t="s">
        <v>104</v>
      </c>
      <c r="C371" s="20" t="s">
        <v>18</v>
      </c>
      <c r="D371" s="49" t="s">
        <v>154</v>
      </c>
      <c r="E371" s="21"/>
      <c r="F371" s="61">
        <f>F372</f>
        <v>32000</v>
      </c>
      <c r="G371" s="22">
        <f>G372</f>
        <v>32000</v>
      </c>
    </row>
    <row r="372" spans="1:7" s="36" customFormat="1" ht="63.75">
      <c r="A372" s="64" t="s">
        <v>155</v>
      </c>
      <c r="B372" s="32" t="s">
        <v>104</v>
      </c>
      <c r="C372" s="32" t="s">
        <v>18</v>
      </c>
      <c r="D372" s="57" t="s">
        <v>156</v>
      </c>
      <c r="E372" s="39"/>
      <c r="F372" s="123">
        <f>F373+F376</f>
        <v>32000</v>
      </c>
      <c r="G372" s="35">
        <f>G373+G376</f>
        <v>32000</v>
      </c>
    </row>
    <row r="373" spans="1:7" ht="25.5" hidden="1">
      <c r="A373" s="73" t="s">
        <v>157</v>
      </c>
      <c r="B373" s="20" t="s">
        <v>104</v>
      </c>
      <c r="C373" s="20" t="s">
        <v>18</v>
      </c>
      <c r="D373" s="49" t="s">
        <v>158</v>
      </c>
      <c r="E373" s="21"/>
      <c r="F373" s="61">
        <f>F374</f>
        <v>0</v>
      </c>
      <c r="G373" s="22">
        <f>G374</f>
        <v>0</v>
      </c>
    </row>
    <row r="374" spans="1:7" ht="25.5" hidden="1">
      <c r="A374" s="41" t="s">
        <v>159</v>
      </c>
      <c r="B374" s="20" t="s">
        <v>104</v>
      </c>
      <c r="C374" s="20" t="s">
        <v>18</v>
      </c>
      <c r="D374" s="49" t="s">
        <v>160</v>
      </c>
      <c r="E374" s="21"/>
      <c r="F374" s="61">
        <f>F375</f>
        <v>0</v>
      </c>
      <c r="G374" s="22">
        <f>G375</f>
        <v>0</v>
      </c>
    </row>
    <row r="375" spans="1:7" ht="26.25" hidden="1">
      <c r="A375" s="29" t="s">
        <v>37</v>
      </c>
      <c r="B375" s="20" t="s">
        <v>104</v>
      </c>
      <c r="C375" s="20" t="s">
        <v>18</v>
      </c>
      <c r="D375" s="49" t="s">
        <v>160</v>
      </c>
      <c r="E375" s="21" t="s">
        <v>38</v>
      </c>
      <c r="F375" s="61"/>
      <c r="G375" s="22"/>
    </row>
    <row r="376" spans="1:7" ht="51">
      <c r="A376" s="73" t="s">
        <v>404</v>
      </c>
      <c r="B376" s="20" t="s">
        <v>104</v>
      </c>
      <c r="C376" s="20" t="s">
        <v>18</v>
      </c>
      <c r="D376" s="49" t="s">
        <v>405</v>
      </c>
      <c r="E376" s="21"/>
      <c r="F376" s="61">
        <f>F377</f>
        <v>32000</v>
      </c>
      <c r="G376" s="22">
        <f>G377</f>
        <v>32000</v>
      </c>
    </row>
    <row r="377" spans="1:7" ht="25.5">
      <c r="A377" s="41" t="s">
        <v>159</v>
      </c>
      <c r="B377" s="20" t="s">
        <v>104</v>
      </c>
      <c r="C377" s="20" t="s">
        <v>18</v>
      </c>
      <c r="D377" s="49" t="s">
        <v>406</v>
      </c>
      <c r="E377" s="21"/>
      <c r="F377" s="61">
        <f>F378</f>
        <v>32000</v>
      </c>
      <c r="G377" s="22">
        <f>G378</f>
        <v>32000</v>
      </c>
    </row>
    <row r="378" spans="1:7" ht="26.25">
      <c r="A378" s="29" t="s">
        <v>37</v>
      </c>
      <c r="B378" s="20" t="s">
        <v>104</v>
      </c>
      <c r="C378" s="20" t="s">
        <v>18</v>
      </c>
      <c r="D378" s="49" t="s">
        <v>406</v>
      </c>
      <c r="E378" s="21" t="s">
        <v>38</v>
      </c>
      <c r="F378" s="61">
        <v>32000</v>
      </c>
      <c r="G378" s="22">
        <v>32000</v>
      </c>
    </row>
    <row r="379" spans="1:7" ht="25.5">
      <c r="A379" s="51" t="s">
        <v>407</v>
      </c>
      <c r="B379" s="20" t="s">
        <v>104</v>
      </c>
      <c r="C379" s="20" t="s">
        <v>18</v>
      </c>
      <c r="D379" s="20" t="s">
        <v>408</v>
      </c>
      <c r="E379" s="31"/>
      <c r="F379" s="61">
        <f aca="true" t="shared" si="23" ref="F379:G382">F380</f>
        <v>20000</v>
      </c>
      <c r="G379" s="22">
        <f t="shared" si="23"/>
        <v>20000</v>
      </c>
    </row>
    <row r="380" spans="1:7" ht="51">
      <c r="A380" s="40" t="s">
        <v>409</v>
      </c>
      <c r="B380" s="20" t="s">
        <v>104</v>
      </c>
      <c r="C380" s="20" t="s">
        <v>18</v>
      </c>
      <c r="D380" s="20" t="s">
        <v>410</v>
      </c>
      <c r="E380" s="31"/>
      <c r="F380" s="61">
        <f t="shared" si="23"/>
        <v>20000</v>
      </c>
      <c r="G380" s="22">
        <f t="shared" si="23"/>
        <v>20000</v>
      </c>
    </row>
    <row r="381" spans="1:7" ht="25.5">
      <c r="A381" s="50" t="s">
        <v>411</v>
      </c>
      <c r="B381" s="20" t="s">
        <v>104</v>
      </c>
      <c r="C381" s="20" t="s">
        <v>18</v>
      </c>
      <c r="D381" s="20" t="s">
        <v>412</v>
      </c>
      <c r="E381" s="31"/>
      <c r="F381" s="61">
        <f t="shared" si="23"/>
        <v>20000</v>
      </c>
      <c r="G381" s="22">
        <f t="shared" si="23"/>
        <v>20000</v>
      </c>
    </row>
    <row r="382" spans="1:7" ht="15">
      <c r="A382" s="50" t="s">
        <v>413</v>
      </c>
      <c r="B382" s="20" t="s">
        <v>104</v>
      </c>
      <c r="C382" s="20" t="s">
        <v>18</v>
      </c>
      <c r="D382" s="20" t="s">
        <v>414</v>
      </c>
      <c r="E382" s="31"/>
      <c r="F382" s="61">
        <f t="shared" si="23"/>
        <v>20000</v>
      </c>
      <c r="G382" s="22">
        <f t="shared" si="23"/>
        <v>20000</v>
      </c>
    </row>
    <row r="383" spans="1:7" ht="26.25">
      <c r="A383" s="29" t="s">
        <v>37</v>
      </c>
      <c r="B383" s="20" t="s">
        <v>104</v>
      </c>
      <c r="C383" s="20" t="s">
        <v>18</v>
      </c>
      <c r="D383" s="20" t="s">
        <v>414</v>
      </c>
      <c r="E383" s="21" t="s">
        <v>38</v>
      </c>
      <c r="F383" s="61">
        <v>20000</v>
      </c>
      <c r="G383" s="22">
        <v>20000</v>
      </c>
    </row>
    <row r="384" spans="1:8" ht="15">
      <c r="A384" s="29" t="s">
        <v>415</v>
      </c>
      <c r="B384" s="20" t="s">
        <v>104</v>
      </c>
      <c r="C384" s="20" t="s">
        <v>28</v>
      </c>
      <c r="D384" s="20"/>
      <c r="E384" s="21"/>
      <c r="F384" s="61">
        <f>F385</f>
        <v>26439655</v>
      </c>
      <c r="G384" s="22">
        <f>G385</f>
        <v>17308869</v>
      </c>
      <c r="H384" s="28"/>
    </row>
    <row r="385" spans="1:7" ht="26.25">
      <c r="A385" s="26" t="s">
        <v>364</v>
      </c>
      <c r="B385" s="20" t="s">
        <v>104</v>
      </c>
      <c r="C385" s="20" t="s">
        <v>28</v>
      </c>
      <c r="D385" s="20" t="s">
        <v>365</v>
      </c>
      <c r="E385" s="21"/>
      <c r="F385" s="61">
        <f>F390+F386</f>
        <v>26439655</v>
      </c>
      <c r="G385" s="61">
        <f>G390+G386</f>
        <v>17308869</v>
      </c>
    </row>
    <row r="386" spans="1:7" s="36" customFormat="1" ht="39">
      <c r="A386" s="19" t="s">
        <v>366</v>
      </c>
      <c r="B386" s="20" t="s">
        <v>104</v>
      </c>
      <c r="C386" s="20" t="s">
        <v>28</v>
      </c>
      <c r="D386" s="20" t="s">
        <v>367</v>
      </c>
      <c r="E386" s="21"/>
      <c r="F386" s="123">
        <f aca="true" t="shared" si="24" ref="F386:G388">F387</f>
        <v>10130786</v>
      </c>
      <c r="G386" s="210">
        <f t="shared" si="24"/>
        <v>0</v>
      </c>
    </row>
    <row r="387" spans="1:7" s="36" customFormat="1" ht="15">
      <c r="A387" s="84" t="s">
        <v>380</v>
      </c>
      <c r="B387" s="20" t="s">
        <v>104</v>
      </c>
      <c r="C387" s="20" t="s">
        <v>28</v>
      </c>
      <c r="D387" s="20" t="s">
        <v>381</v>
      </c>
      <c r="E387" s="39"/>
      <c r="F387" s="61">
        <f t="shared" si="24"/>
        <v>10130786</v>
      </c>
      <c r="G387" s="206">
        <f t="shared" si="24"/>
        <v>0</v>
      </c>
    </row>
    <row r="388" spans="1:7" s="36" customFormat="1" ht="15">
      <c r="A388" s="84" t="s">
        <v>582</v>
      </c>
      <c r="B388" s="20" t="s">
        <v>104</v>
      </c>
      <c r="C388" s="20" t="s">
        <v>28</v>
      </c>
      <c r="D388" s="20" t="s">
        <v>581</v>
      </c>
      <c r="E388" s="39"/>
      <c r="F388" s="61">
        <f t="shared" si="24"/>
        <v>10130786</v>
      </c>
      <c r="G388" s="206">
        <f t="shared" si="24"/>
        <v>0</v>
      </c>
    </row>
    <row r="389" spans="1:7" s="36" customFormat="1" ht="26.25">
      <c r="A389" s="29" t="s">
        <v>37</v>
      </c>
      <c r="B389" s="20" t="s">
        <v>104</v>
      </c>
      <c r="C389" s="20" t="s">
        <v>28</v>
      </c>
      <c r="D389" s="20" t="s">
        <v>581</v>
      </c>
      <c r="E389" s="21" t="s">
        <v>38</v>
      </c>
      <c r="F389" s="61">
        <f>101308+101308+9928170</f>
        <v>10130786</v>
      </c>
      <c r="G389" s="206"/>
    </row>
    <row r="390" spans="1:7" ht="47.25" customHeight="1">
      <c r="A390" s="29" t="s">
        <v>416</v>
      </c>
      <c r="B390" s="20" t="s">
        <v>104</v>
      </c>
      <c r="C390" s="20" t="s">
        <v>28</v>
      </c>
      <c r="D390" s="32" t="s">
        <v>417</v>
      </c>
      <c r="E390" s="21"/>
      <c r="F390" s="61">
        <f>F391+F397</f>
        <v>16308869</v>
      </c>
      <c r="G390" s="22">
        <f>G391+G397</f>
        <v>17308869</v>
      </c>
    </row>
    <row r="391" spans="1:7" ht="25.5">
      <c r="A391" s="41" t="s">
        <v>418</v>
      </c>
      <c r="B391" s="20" t="s">
        <v>104</v>
      </c>
      <c r="C391" s="20" t="s">
        <v>28</v>
      </c>
      <c r="D391" s="20" t="s">
        <v>419</v>
      </c>
      <c r="E391" s="21"/>
      <c r="F391" s="61">
        <f>F392</f>
        <v>16308869</v>
      </c>
      <c r="G391" s="22">
        <f>G392</f>
        <v>17308869</v>
      </c>
    </row>
    <row r="392" spans="1:7" ht="25.5">
      <c r="A392" s="41" t="s">
        <v>199</v>
      </c>
      <c r="B392" s="20" t="s">
        <v>104</v>
      </c>
      <c r="C392" s="20" t="s">
        <v>28</v>
      </c>
      <c r="D392" s="20" t="s">
        <v>420</v>
      </c>
      <c r="E392" s="21"/>
      <c r="F392" s="61">
        <f>F393+F394+F396+F395</f>
        <v>16308869</v>
      </c>
      <c r="G392" s="22">
        <f>G393+G394+G396+G395</f>
        <v>17308869</v>
      </c>
    </row>
    <row r="393" spans="1:7" ht="39">
      <c r="A393" s="29" t="s">
        <v>25</v>
      </c>
      <c r="B393" s="20" t="s">
        <v>104</v>
      </c>
      <c r="C393" s="20" t="s">
        <v>28</v>
      </c>
      <c r="D393" s="20" t="s">
        <v>420</v>
      </c>
      <c r="E393" s="21" t="s">
        <v>26</v>
      </c>
      <c r="F393" s="61">
        <v>15358400</v>
      </c>
      <c r="G393" s="22">
        <v>16358400</v>
      </c>
    </row>
    <row r="394" spans="1:7" ht="26.25">
      <c r="A394" s="29" t="s">
        <v>37</v>
      </c>
      <c r="B394" s="20" t="s">
        <v>104</v>
      </c>
      <c r="C394" s="20" t="s">
        <v>28</v>
      </c>
      <c r="D394" s="20" t="s">
        <v>420</v>
      </c>
      <c r="E394" s="21" t="s">
        <v>38</v>
      </c>
      <c r="F394" s="61">
        <v>881389</v>
      </c>
      <c r="G394" s="22">
        <v>881389</v>
      </c>
    </row>
    <row r="395" spans="1:7" ht="26.25" hidden="1">
      <c r="A395" s="67" t="s">
        <v>253</v>
      </c>
      <c r="B395" s="20" t="s">
        <v>104</v>
      </c>
      <c r="C395" s="20" t="s">
        <v>28</v>
      </c>
      <c r="D395" s="20" t="s">
        <v>420</v>
      </c>
      <c r="E395" s="21" t="s">
        <v>254</v>
      </c>
      <c r="F395" s="61"/>
      <c r="G395" s="22"/>
    </row>
    <row r="396" spans="1:7" ht="15">
      <c r="A396" s="41" t="s">
        <v>79</v>
      </c>
      <c r="B396" s="20" t="s">
        <v>104</v>
      </c>
      <c r="C396" s="20" t="s">
        <v>28</v>
      </c>
      <c r="D396" s="20" t="s">
        <v>420</v>
      </c>
      <c r="E396" s="21" t="s">
        <v>80</v>
      </c>
      <c r="F396" s="61">
        <v>69080</v>
      </c>
      <c r="G396" s="22">
        <v>69080</v>
      </c>
    </row>
    <row r="397" spans="1:7" s="36" customFormat="1" ht="15">
      <c r="A397" s="84" t="s">
        <v>380</v>
      </c>
      <c r="B397" s="20" t="s">
        <v>104</v>
      </c>
      <c r="C397" s="20" t="s">
        <v>28</v>
      </c>
      <c r="D397" s="20" t="s">
        <v>584</v>
      </c>
      <c r="E397" s="39"/>
      <c r="F397" s="61">
        <f>F398</f>
        <v>0</v>
      </c>
      <c r="G397" s="22">
        <f>G398</f>
        <v>0</v>
      </c>
    </row>
    <row r="398" spans="1:7" s="36" customFormat="1" ht="15">
      <c r="A398" s="84" t="s">
        <v>582</v>
      </c>
      <c r="B398" s="20" t="s">
        <v>104</v>
      </c>
      <c r="C398" s="20" t="s">
        <v>28</v>
      </c>
      <c r="D398" s="20" t="s">
        <v>585</v>
      </c>
      <c r="E398" s="39"/>
      <c r="F398" s="61">
        <f>F399</f>
        <v>0</v>
      </c>
      <c r="G398" s="22">
        <f>G399</f>
        <v>0</v>
      </c>
    </row>
    <row r="399" spans="1:7" s="36" customFormat="1" ht="26.25">
      <c r="A399" s="29" t="s">
        <v>37</v>
      </c>
      <c r="B399" s="20" t="s">
        <v>104</v>
      </c>
      <c r="C399" s="20" t="s">
        <v>28</v>
      </c>
      <c r="D399" s="20" t="s">
        <v>585</v>
      </c>
      <c r="E399" s="21" t="s">
        <v>38</v>
      </c>
      <c r="F399" s="61">
        <f>101308-101308</f>
        <v>0</v>
      </c>
      <c r="G399" s="22"/>
    </row>
    <row r="400" spans="1:8" ht="15">
      <c r="A400" s="26" t="s">
        <v>421</v>
      </c>
      <c r="B400" s="20" t="s">
        <v>104</v>
      </c>
      <c r="C400" s="20" t="s">
        <v>104</v>
      </c>
      <c r="D400" s="20"/>
      <c r="E400" s="21"/>
      <c r="F400" s="61">
        <f>F401</f>
        <v>3281708</v>
      </c>
      <c r="G400" s="22">
        <f>G401</f>
        <v>3281708</v>
      </c>
      <c r="H400" s="28"/>
    </row>
    <row r="401" spans="1:7" ht="51">
      <c r="A401" s="41" t="s">
        <v>422</v>
      </c>
      <c r="B401" s="20" t="s">
        <v>104</v>
      </c>
      <c r="C401" s="20" t="s">
        <v>104</v>
      </c>
      <c r="D401" s="49" t="s">
        <v>423</v>
      </c>
      <c r="E401" s="21"/>
      <c r="F401" s="61">
        <f>F402+F407</f>
        <v>3281708</v>
      </c>
      <c r="G401" s="22">
        <f>G402+G407</f>
        <v>3281708</v>
      </c>
    </row>
    <row r="402" spans="1:7" s="36" customFormat="1" ht="63.75">
      <c r="A402" s="41" t="s">
        <v>424</v>
      </c>
      <c r="B402" s="32" t="s">
        <v>104</v>
      </c>
      <c r="C402" s="32" t="s">
        <v>104</v>
      </c>
      <c r="D402" s="57" t="s">
        <v>425</v>
      </c>
      <c r="E402" s="58"/>
      <c r="F402" s="123">
        <f>F403</f>
        <v>150000</v>
      </c>
      <c r="G402" s="35">
        <f>G403</f>
        <v>150000</v>
      </c>
    </row>
    <row r="403" spans="1:7" ht="38.25">
      <c r="A403" s="41" t="s">
        <v>426</v>
      </c>
      <c r="B403" s="20" t="s">
        <v>104</v>
      </c>
      <c r="C403" s="20" t="s">
        <v>104</v>
      </c>
      <c r="D403" s="49" t="s">
        <v>427</v>
      </c>
      <c r="E403" s="56"/>
      <c r="F403" s="61">
        <f>F404</f>
        <v>150000</v>
      </c>
      <c r="G403" s="22">
        <f>G404</f>
        <v>150000</v>
      </c>
    </row>
    <row r="404" spans="1:7" ht="15">
      <c r="A404" s="41" t="s">
        <v>428</v>
      </c>
      <c r="B404" s="20" t="s">
        <v>104</v>
      </c>
      <c r="C404" s="20" t="s">
        <v>104</v>
      </c>
      <c r="D404" s="49" t="s">
        <v>429</v>
      </c>
      <c r="E404" s="56"/>
      <c r="F404" s="61">
        <f>F405+F406</f>
        <v>150000</v>
      </c>
      <c r="G404" s="22">
        <f>G405+G406</f>
        <v>150000</v>
      </c>
    </row>
    <row r="405" spans="1:7" ht="26.25">
      <c r="A405" s="29" t="s">
        <v>37</v>
      </c>
      <c r="B405" s="20" t="s">
        <v>104</v>
      </c>
      <c r="C405" s="20" t="s">
        <v>104</v>
      </c>
      <c r="D405" s="49" t="s">
        <v>429</v>
      </c>
      <c r="E405" s="56" t="s">
        <v>38</v>
      </c>
      <c r="F405" s="61">
        <v>100000</v>
      </c>
      <c r="G405" s="22">
        <v>100000</v>
      </c>
    </row>
    <row r="406" spans="1:7" ht="15">
      <c r="A406" s="26" t="s">
        <v>210</v>
      </c>
      <c r="B406" s="20" t="s">
        <v>104</v>
      </c>
      <c r="C406" s="20" t="s">
        <v>104</v>
      </c>
      <c r="D406" s="49" t="s">
        <v>429</v>
      </c>
      <c r="E406" s="56" t="s">
        <v>211</v>
      </c>
      <c r="F406" s="61">
        <v>50000</v>
      </c>
      <c r="G406" s="22">
        <v>50000</v>
      </c>
    </row>
    <row r="407" spans="1:7" s="36" customFormat="1" ht="51">
      <c r="A407" s="52" t="s">
        <v>430</v>
      </c>
      <c r="B407" s="32" t="s">
        <v>104</v>
      </c>
      <c r="C407" s="32" t="s">
        <v>104</v>
      </c>
      <c r="D407" s="57" t="s">
        <v>431</v>
      </c>
      <c r="E407" s="58"/>
      <c r="F407" s="123">
        <f>F408+F420+F417</f>
        <v>3131708</v>
      </c>
      <c r="G407" s="35">
        <f>G408+G420+G417</f>
        <v>3131708</v>
      </c>
    </row>
    <row r="408" spans="1:7" ht="25.5">
      <c r="A408" s="41" t="s">
        <v>432</v>
      </c>
      <c r="B408" s="20" t="s">
        <v>104</v>
      </c>
      <c r="C408" s="20" t="s">
        <v>104</v>
      </c>
      <c r="D408" s="49" t="s">
        <v>433</v>
      </c>
      <c r="E408" s="56"/>
      <c r="F408" s="61">
        <f>F409+F412+F415</f>
        <v>1108038</v>
      </c>
      <c r="G408" s="22">
        <f>G409+G412+G415</f>
        <v>1108038</v>
      </c>
    </row>
    <row r="409" spans="1:7" ht="15" hidden="1">
      <c r="A409" s="26" t="s">
        <v>434</v>
      </c>
      <c r="B409" s="20" t="s">
        <v>104</v>
      </c>
      <c r="C409" s="20" t="s">
        <v>104</v>
      </c>
      <c r="D409" s="49" t="s">
        <v>435</v>
      </c>
      <c r="E409" s="21"/>
      <c r="F409" s="61">
        <f>F410+F411</f>
        <v>0</v>
      </c>
      <c r="G409" s="22">
        <f>G410+G411</f>
        <v>0</v>
      </c>
    </row>
    <row r="410" spans="1:7" ht="26.25" hidden="1">
      <c r="A410" s="29" t="s">
        <v>37</v>
      </c>
      <c r="B410" s="20" t="s">
        <v>104</v>
      </c>
      <c r="C410" s="20" t="s">
        <v>104</v>
      </c>
      <c r="D410" s="49" t="s">
        <v>435</v>
      </c>
      <c r="E410" s="56" t="s">
        <v>38</v>
      </c>
      <c r="F410" s="61"/>
      <c r="G410" s="22"/>
    </row>
    <row r="411" spans="1:7" ht="15" hidden="1">
      <c r="A411" s="26" t="s">
        <v>210</v>
      </c>
      <c r="B411" s="20" t="s">
        <v>104</v>
      </c>
      <c r="C411" s="20" t="s">
        <v>104</v>
      </c>
      <c r="D411" s="49" t="s">
        <v>435</v>
      </c>
      <c r="E411" s="56" t="s">
        <v>211</v>
      </c>
      <c r="F411" s="61"/>
      <c r="G411" s="22"/>
    </row>
    <row r="412" spans="1:7" ht="15">
      <c r="A412" s="38" t="s">
        <v>436</v>
      </c>
      <c r="B412" s="20" t="s">
        <v>104</v>
      </c>
      <c r="C412" s="20" t="s">
        <v>104</v>
      </c>
      <c r="D412" s="49" t="s">
        <v>437</v>
      </c>
      <c r="E412" s="21"/>
      <c r="F412" s="61">
        <f>F414+F413</f>
        <v>1108038</v>
      </c>
      <c r="G412" s="22">
        <f>G414+G413</f>
        <v>1108038</v>
      </c>
    </row>
    <row r="413" spans="1:7" ht="26.25">
      <c r="A413" s="29" t="s">
        <v>37</v>
      </c>
      <c r="B413" s="20" t="s">
        <v>104</v>
      </c>
      <c r="C413" s="20" t="s">
        <v>104</v>
      </c>
      <c r="D413" s="49" t="s">
        <v>437</v>
      </c>
      <c r="E413" s="21" t="s">
        <v>38</v>
      </c>
      <c r="F413" s="61">
        <v>478038</v>
      </c>
      <c r="G413" s="61">
        <v>478038</v>
      </c>
    </row>
    <row r="414" spans="1:7" ht="15">
      <c r="A414" s="26" t="s">
        <v>210</v>
      </c>
      <c r="B414" s="20" t="s">
        <v>104</v>
      </c>
      <c r="C414" s="20" t="s">
        <v>104</v>
      </c>
      <c r="D414" s="49" t="s">
        <v>437</v>
      </c>
      <c r="E414" s="56" t="s">
        <v>211</v>
      </c>
      <c r="F414" s="61">
        <v>630000</v>
      </c>
      <c r="G414" s="61">
        <v>630000</v>
      </c>
    </row>
    <row r="415" spans="1:7" ht="15">
      <c r="A415" s="85" t="s">
        <v>438</v>
      </c>
      <c r="B415" s="20" t="s">
        <v>104</v>
      </c>
      <c r="C415" s="20" t="s">
        <v>104</v>
      </c>
      <c r="D415" s="49" t="s">
        <v>439</v>
      </c>
      <c r="E415" s="21"/>
      <c r="F415" s="61">
        <f>F416</f>
        <v>0</v>
      </c>
      <c r="G415" s="22">
        <f>G416</f>
        <v>0</v>
      </c>
    </row>
    <row r="416" spans="1:7" ht="15">
      <c r="A416" s="26" t="s">
        <v>210</v>
      </c>
      <c r="B416" s="20" t="s">
        <v>104</v>
      </c>
      <c r="C416" s="20" t="s">
        <v>104</v>
      </c>
      <c r="D416" s="49" t="s">
        <v>439</v>
      </c>
      <c r="E416" s="56" t="s">
        <v>211</v>
      </c>
      <c r="F416" s="61"/>
      <c r="G416" s="22"/>
    </row>
    <row r="417" spans="1:7" ht="15">
      <c r="A417" s="41" t="s">
        <v>440</v>
      </c>
      <c r="B417" s="20" t="s">
        <v>104</v>
      </c>
      <c r="C417" s="20" t="s">
        <v>104</v>
      </c>
      <c r="D417" s="49" t="s">
        <v>441</v>
      </c>
      <c r="E417" s="56"/>
      <c r="F417" s="61">
        <f>F418</f>
        <v>40000</v>
      </c>
      <c r="G417" s="22">
        <f>G418</f>
        <v>40000</v>
      </c>
    </row>
    <row r="418" spans="1:7" ht="15">
      <c r="A418" s="29" t="s">
        <v>438</v>
      </c>
      <c r="B418" s="20" t="s">
        <v>104</v>
      </c>
      <c r="C418" s="20" t="s">
        <v>104</v>
      </c>
      <c r="D418" s="49" t="s">
        <v>442</v>
      </c>
      <c r="E418" s="56"/>
      <c r="F418" s="61">
        <f>F419</f>
        <v>40000</v>
      </c>
      <c r="G418" s="22">
        <f>G419</f>
        <v>40000</v>
      </c>
    </row>
    <row r="419" spans="1:7" ht="26.25">
      <c r="A419" s="29" t="s">
        <v>37</v>
      </c>
      <c r="B419" s="20" t="s">
        <v>104</v>
      </c>
      <c r="C419" s="20" t="s">
        <v>104</v>
      </c>
      <c r="D419" s="49" t="s">
        <v>442</v>
      </c>
      <c r="E419" s="56" t="s">
        <v>38</v>
      </c>
      <c r="F419" s="61">
        <v>40000</v>
      </c>
      <c r="G419" s="22">
        <v>40000</v>
      </c>
    </row>
    <row r="420" spans="1:7" ht="38.25">
      <c r="A420" s="41" t="s">
        <v>443</v>
      </c>
      <c r="B420" s="20" t="s">
        <v>104</v>
      </c>
      <c r="C420" s="20" t="s">
        <v>104</v>
      </c>
      <c r="D420" s="49" t="s">
        <v>444</v>
      </c>
      <c r="E420" s="56"/>
      <c r="F420" s="61">
        <f>F421</f>
        <v>1983670</v>
      </c>
      <c r="G420" s="22">
        <f>G421</f>
        <v>1983670</v>
      </c>
    </row>
    <row r="421" spans="1:7" ht="26.25">
      <c r="A421" s="27" t="s">
        <v>199</v>
      </c>
      <c r="B421" s="20" t="s">
        <v>104</v>
      </c>
      <c r="C421" s="20" t="s">
        <v>104</v>
      </c>
      <c r="D421" s="49" t="s">
        <v>445</v>
      </c>
      <c r="E421" s="56"/>
      <c r="F421" s="61">
        <f>F422+F423+F424</f>
        <v>1983670</v>
      </c>
      <c r="G421" s="22">
        <f>G422+G423+G424</f>
        <v>1983670</v>
      </c>
    </row>
    <row r="422" spans="1:7" ht="26.25">
      <c r="A422" s="26" t="s">
        <v>446</v>
      </c>
      <c r="B422" s="20" t="s">
        <v>104</v>
      </c>
      <c r="C422" s="20" t="s">
        <v>104</v>
      </c>
      <c r="D422" s="49" t="s">
        <v>445</v>
      </c>
      <c r="E422" s="21" t="s">
        <v>26</v>
      </c>
      <c r="F422" s="61">
        <v>657700</v>
      </c>
      <c r="G422" s="22">
        <v>657700</v>
      </c>
    </row>
    <row r="423" spans="1:7" ht="26.25">
      <c r="A423" s="29" t="s">
        <v>37</v>
      </c>
      <c r="B423" s="20" t="s">
        <v>104</v>
      </c>
      <c r="C423" s="20" t="s">
        <v>104</v>
      </c>
      <c r="D423" s="49" t="s">
        <v>445</v>
      </c>
      <c r="E423" s="56" t="s">
        <v>38</v>
      </c>
      <c r="F423" s="61">
        <v>1274360</v>
      </c>
      <c r="G423" s="22">
        <v>1274360</v>
      </c>
    </row>
    <row r="424" spans="1:7" ht="15">
      <c r="A424" s="41" t="s">
        <v>79</v>
      </c>
      <c r="B424" s="20" t="s">
        <v>104</v>
      </c>
      <c r="C424" s="20" t="s">
        <v>104</v>
      </c>
      <c r="D424" s="49" t="s">
        <v>445</v>
      </c>
      <c r="E424" s="56" t="s">
        <v>80</v>
      </c>
      <c r="F424" s="61">
        <v>51610</v>
      </c>
      <c r="G424" s="22">
        <v>51610</v>
      </c>
    </row>
    <row r="425" spans="1:7" ht="15">
      <c r="A425" s="26" t="s">
        <v>447</v>
      </c>
      <c r="B425" s="20" t="s">
        <v>104</v>
      </c>
      <c r="C425" s="20" t="s">
        <v>215</v>
      </c>
      <c r="D425" s="20"/>
      <c r="E425" s="21"/>
      <c r="F425" s="61">
        <f>F426+F438</f>
        <v>9032652</v>
      </c>
      <c r="G425" s="22">
        <f>G426+G438</f>
        <v>9162312</v>
      </c>
    </row>
    <row r="426" spans="1:7" ht="26.25">
      <c r="A426" s="26" t="s">
        <v>364</v>
      </c>
      <c r="B426" s="20" t="s">
        <v>104</v>
      </c>
      <c r="C426" s="20" t="s">
        <v>215</v>
      </c>
      <c r="D426" s="20" t="s">
        <v>365</v>
      </c>
      <c r="E426" s="21"/>
      <c r="F426" s="61">
        <f>F427</f>
        <v>9032652</v>
      </c>
      <c r="G426" s="22">
        <f>G427</f>
        <v>9162312</v>
      </c>
    </row>
    <row r="427" spans="1:7" s="36" customFormat="1" ht="51">
      <c r="A427" s="51" t="s">
        <v>448</v>
      </c>
      <c r="B427" s="32" t="s">
        <v>104</v>
      </c>
      <c r="C427" s="32" t="s">
        <v>215</v>
      </c>
      <c r="D427" s="32" t="s">
        <v>449</v>
      </c>
      <c r="E427" s="39"/>
      <c r="F427" s="123">
        <f>F428+F433</f>
        <v>9032652</v>
      </c>
      <c r="G427" s="35">
        <f>G428+G433</f>
        <v>9162312</v>
      </c>
    </row>
    <row r="428" spans="1:7" ht="25.5">
      <c r="A428" s="41" t="s">
        <v>450</v>
      </c>
      <c r="B428" s="20" t="s">
        <v>104</v>
      </c>
      <c r="C428" s="20" t="s">
        <v>215</v>
      </c>
      <c r="D428" s="20" t="s">
        <v>451</v>
      </c>
      <c r="E428" s="21"/>
      <c r="F428" s="61">
        <f>F429</f>
        <v>8805068</v>
      </c>
      <c r="G428" s="22">
        <f>G429</f>
        <v>8934728</v>
      </c>
    </row>
    <row r="429" spans="1:7" ht="25.5">
      <c r="A429" s="41" t="s">
        <v>199</v>
      </c>
      <c r="B429" s="20" t="s">
        <v>104</v>
      </c>
      <c r="C429" s="20" t="s">
        <v>215</v>
      </c>
      <c r="D429" s="20" t="s">
        <v>452</v>
      </c>
      <c r="E429" s="21"/>
      <c r="F429" s="61">
        <f>F430+F431+F432</f>
        <v>8805068</v>
      </c>
      <c r="G429" s="22">
        <f>G430+G431+G432</f>
        <v>8934728</v>
      </c>
    </row>
    <row r="430" spans="1:7" ht="39">
      <c r="A430" s="29" t="s">
        <v>25</v>
      </c>
      <c r="B430" s="20" t="s">
        <v>104</v>
      </c>
      <c r="C430" s="20" t="s">
        <v>215</v>
      </c>
      <c r="D430" s="20" t="s">
        <v>452</v>
      </c>
      <c r="E430" s="21" t="s">
        <v>26</v>
      </c>
      <c r="F430" s="61">
        <v>7870340</v>
      </c>
      <c r="G430" s="22">
        <v>8000000</v>
      </c>
    </row>
    <row r="431" spans="1:7" ht="26.25">
      <c r="A431" s="29" t="s">
        <v>37</v>
      </c>
      <c r="B431" s="20" t="s">
        <v>104</v>
      </c>
      <c r="C431" s="20" t="s">
        <v>215</v>
      </c>
      <c r="D431" s="20" t="s">
        <v>452</v>
      </c>
      <c r="E431" s="21" t="s">
        <v>38</v>
      </c>
      <c r="F431" s="61">
        <v>906928</v>
      </c>
      <c r="G431" s="22">
        <v>906928</v>
      </c>
    </row>
    <row r="432" spans="1:7" ht="15">
      <c r="A432" s="41" t="s">
        <v>79</v>
      </c>
      <c r="B432" s="20" t="s">
        <v>104</v>
      </c>
      <c r="C432" s="20" t="s">
        <v>215</v>
      </c>
      <c r="D432" s="20" t="s">
        <v>452</v>
      </c>
      <c r="E432" s="21" t="s">
        <v>80</v>
      </c>
      <c r="F432" s="61">
        <v>27800</v>
      </c>
      <c r="G432" s="22">
        <v>27800</v>
      </c>
    </row>
    <row r="433" spans="1:7" ht="25.5">
      <c r="A433" s="41" t="s">
        <v>453</v>
      </c>
      <c r="B433" s="20" t="s">
        <v>104</v>
      </c>
      <c r="C433" s="20" t="s">
        <v>215</v>
      </c>
      <c r="D433" s="20" t="s">
        <v>454</v>
      </c>
      <c r="E433" s="21"/>
      <c r="F433" s="61">
        <f>F434+F436</f>
        <v>227584</v>
      </c>
      <c r="G433" s="22">
        <f>G434+G436</f>
        <v>227584</v>
      </c>
    </row>
    <row r="434" spans="1:7" ht="26.25">
      <c r="A434" s="86" t="s">
        <v>455</v>
      </c>
      <c r="B434" s="20" t="s">
        <v>104</v>
      </c>
      <c r="C434" s="20" t="s">
        <v>215</v>
      </c>
      <c r="D434" s="20" t="s">
        <v>456</v>
      </c>
      <c r="E434" s="21"/>
      <c r="F434" s="61">
        <f>F435</f>
        <v>227584</v>
      </c>
      <c r="G434" s="22">
        <f>G435</f>
        <v>227584</v>
      </c>
    </row>
    <row r="435" spans="1:7" ht="39" customHeight="1">
      <c r="A435" s="29" t="s">
        <v>25</v>
      </c>
      <c r="B435" s="20" t="s">
        <v>104</v>
      </c>
      <c r="C435" s="20" t="s">
        <v>215</v>
      </c>
      <c r="D435" s="20" t="s">
        <v>456</v>
      </c>
      <c r="E435" s="21" t="s">
        <v>26</v>
      </c>
      <c r="F435" s="61">
        <v>227584</v>
      </c>
      <c r="G435" s="22">
        <v>227584</v>
      </c>
    </row>
    <row r="436" spans="1:7" ht="15" hidden="1">
      <c r="A436" s="29" t="s">
        <v>402</v>
      </c>
      <c r="B436" s="20" t="s">
        <v>104</v>
      </c>
      <c r="C436" s="20" t="s">
        <v>215</v>
      </c>
      <c r="D436" s="20" t="s">
        <v>457</v>
      </c>
      <c r="E436" s="21"/>
      <c r="F436" s="61">
        <f>F437</f>
        <v>0</v>
      </c>
      <c r="G436" s="22">
        <f>G437</f>
        <v>0</v>
      </c>
    </row>
    <row r="437" spans="1:7" ht="26.25" hidden="1">
      <c r="A437" s="29" t="s">
        <v>37</v>
      </c>
      <c r="B437" s="20" t="s">
        <v>104</v>
      </c>
      <c r="C437" s="20" t="s">
        <v>215</v>
      </c>
      <c r="D437" s="20" t="s">
        <v>457</v>
      </c>
      <c r="E437" s="21" t="s">
        <v>38</v>
      </c>
      <c r="F437" s="61"/>
      <c r="G437" s="22"/>
    </row>
    <row r="438" spans="1:7" ht="25.5" hidden="1">
      <c r="A438" s="41" t="s">
        <v>458</v>
      </c>
      <c r="B438" s="20" t="s">
        <v>104</v>
      </c>
      <c r="C438" s="20" t="s">
        <v>215</v>
      </c>
      <c r="D438" s="30" t="s">
        <v>459</v>
      </c>
      <c r="E438" s="21"/>
      <c r="F438" s="61">
        <f aca="true" t="shared" si="25" ref="F438:G440">F439</f>
        <v>0</v>
      </c>
      <c r="G438" s="22">
        <f t="shared" si="25"/>
        <v>0</v>
      </c>
    </row>
    <row r="439" spans="1:7" ht="25.5" hidden="1">
      <c r="A439" s="41" t="s">
        <v>460</v>
      </c>
      <c r="B439" s="20" t="s">
        <v>104</v>
      </c>
      <c r="C439" s="20" t="s">
        <v>215</v>
      </c>
      <c r="D439" s="30" t="s">
        <v>461</v>
      </c>
      <c r="E439" s="21"/>
      <c r="F439" s="61">
        <f t="shared" si="25"/>
        <v>0</v>
      </c>
      <c r="G439" s="22">
        <f t="shared" si="25"/>
        <v>0</v>
      </c>
    </row>
    <row r="440" spans="1:7" ht="15" hidden="1">
      <c r="A440" s="41" t="s">
        <v>462</v>
      </c>
      <c r="B440" s="20" t="s">
        <v>104</v>
      </c>
      <c r="C440" s="20" t="s">
        <v>215</v>
      </c>
      <c r="D440" s="87" t="s">
        <v>463</v>
      </c>
      <c r="E440" s="21"/>
      <c r="F440" s="61">
        <f t="shared" si="25"/>
        <v>0</v>
      </c>
      <c r="G440" s="22">
        <f t="shared" si="25"/>
        <v>0</v>
      </c>
    </row>
    <row r="441" spans="1:7" ht="26.25" hidden="1">
      <c r="A441" s="29" t="s">
        <v>37</v>
      </c>
      <c r="B441" s="20" t="s">
        <v>104</v>
      </c>
      <c r="C441" s="20" t="s">
        <v>215</v>
      </c>
      <c r="D441" s="30" t="s">
        <v>463</v>
      </c>
      <c r="E441" s="21" t="s">
        <v>38</v>
      </c>
      <c r="F441" s="61"/>
      <c r="G441" s="22"/>
    </row>
    <row r="442" spans="1:7" ht="15">
      <c r="A442" s="26" t="s">
        <v>464</v>
      </c>
      <c r="B442" s="20" t="s">
        <v>235</v>
      </c>
      <c r="C442" s="20"/>
      <c r="D442" s="20"/>
      <c r="E442" s="56"/>
      <c r="F442" s="61">
        <f>F443+F469</f>
        <v>29798676</v>
      </c>
      <c r="G442" s="22">
        <f>G443+G469</f>
        <v>29967776</v>
      </c>
    </row>
    <row r="443" spans="1:7" ht="15">
      <c r="A443" s="26" t="s">
        <v>465</v>
      </c>
      <c r="B443" s="20" t="s">
        <v>235</v>
      </c>
      <c r="C443" s="20" t="s">
        <v>16</v>
      </c>
      <c r="D443" s="49"/>
      <c r="E443" s="56"/>
      <c r="F443" s="61">
        <f>F444+F460+F465</f>
        <v>25761524</v>
      </c>
      <c r="G443" s="22">
        <f>G444+G460+G465</f>
        <v>25900624</v>
      </c>
    </row>
    <row r="444" spans="1:7" ht="26.25">
      <c r="A444" s="26" t="s">
        <v>466</v>
      </c>
      <c r="B444" s="20" t="s">
        <v>235</v>
      </c>
      <c r="C444" s="20" t="s">
        <v>16</v>
      </c>
      <c r="D444" s="20" t="s">
        <v>467</v>
      </c>
      <c r="E444" s="56"/>
      <c r="F444" s="61">
        <f>F445+F454</f>
        <v>25751524</v>
      </c>
      <c r="G444" s="22">
        <f>G445+G454</f>
        <v>25890624</v>
      </c>
    </row>
    <row r="445" spans="1:7" s="36" customFormat="1" ht="39">
      <c r="A445" s="26" t="s">
        <v>468</v>
      </c>
      <c r="B445" s="32" t="s">
        <v>469</v>
      </c>
      <c r="C445" s="32" t="s">
        <v>16</v>
      </c>
      <c r="D445" s="32" t="s">
        <v>470</v>
      </c>
      <c r="E445" s="39"/>
      <c r="F445" s="123">
        <f>F446</f>
        <v>15582124</v>
      </c>
      <c r="G445" s="35">
        <f>G446</f>
        <v>15703924</v>
      </c>
    </row>
    <row r="446" spans="1:7" ht="38.25">
      <c r="A446" s="40" t="s">
        <v>471</v>
      </c>
      <c r="B446" s="20" t="s">
        <v>469</v>
      </c>
      <c r="C446" s="20" t="s">
        <v>16</v>
      </c>
      <c r="D446" s="20" t="s">
        <v>472</v>
      </c>
      <c r="E446" s="21"/>
      <c r="F446" s="61">
        <f>F447+F452</f>
        <v>15582124</v>
      </c>
      <c r="G446" s="22">
        <f>G447+G452</f>
        <v>15703924</v>
      </c>
    </row>
    <row r="447" spans="1:7" ht="26.25">
      <c r="A447" s="26" t="s">
        <v>199</v>
      </c>
      <c r="B447" s="20" t="s">
        <v>469</v>
      </c>
      <c r="C447" s="20" t="s">
        <v>16</v>
      </c>
      <c r="D447" s="20" t="s">
        <v>473</v>
      </c>
      <c r="E447" s="21"/>
      <c r="F447" s="61">
        <f>F448+F449+F451+F450</f>
        <v>15582124</v>
      </c>
      <c r="G447" s="206">
        <f>G448+G449+G451+G450</f>
        <v>15703924</v>
      </c>
    </row>
    <row r="448" spans="1:7" ht="39">
      <c r="A448" s="29" t="s">
        <v>25</v>
      </c>
      <c r="B448" s="20" t="s">
        <v>469</v>
      </c>
      <c r="C448" s="20" t="s">
        <v>16</v>
      </c>
      <c r="D448" s="20" t="s">
        <v>473</v>
      </c>
      <c r="E448" s="21" t="s">
        <v>26</v>
      </c>
      <c r="F448" s="61">
        <v>12229600</v>
      </c>
      <c r="G448" s="206">
        <v>12229600</v>
      </c>
    </row>
    <row r="449" spans="1:7" ht="25.5" customHeight="1">
      <c r="A449" s="29" t="s">
        <v>37</v>
      </c>
      <c r="B449" s="20" t="s">
        <v>469</v>
      </c>
      <c r="C449" s="20" t="s">
        <v>16</v>
      </c>
      <c r="D449" s="20" t="s">
        <v>473</v>
      </c>
      <c r="E449" s="21" t="s">
        <v>38</v>
      </c>
      <c r="F449" s="61">
        <f>2944824-5000</f>
        <v>2939824</v>
      </c>
      <c r="G449" s="22">
        <f>3066624-5000</f>
        <v>3061624</v>
      </c>
    </row>
    <row r="450" spans="1:7" ht="26.25" hidden="1">
      <c r="A450" s="67" t="s">
        <v>253</v>
      </c>
      <c r="B450" s="20" t="s">
        <v>469</v>
      </c>
      <c r="C450" s="20" t="s">
        <v>16</v>
      </c>
      <c r="D450" s="20" t="s">
        <v>473</v>
      </c>
      <c r="E450" s="21" t="s">
        <v>254</v>
      </c>
      <c r="F450" s="61"/>
      <c r="G450" s="22"/>
    </row>
    <row r="451" spans="1:7" ht="15">
      <c r="A451" s="62" t="s">
        <v>79</v>
      </c>
      <c r="B451" s="20" t="s">
        <v>469</v>
      </c>
      <c r="C451" s="20" t="s">
        <v>16</v>
      </c>
      <c r="D451" s="20" t="s">
        <v>473</v>
      </c>
      <c r="E451" s="21" t="s">
        <v>80</v>
      </c>
      <c r="F451" s="61">
        <v>412700</v>
      </c>
      <c r="G451" s="22">
        <v>412700</v>
      </c>
    </row>
    <row r="452" spans="1:7" ht="26.25" hidden="1">
      <c r="A452" s="29" t="s">
        <v>474</v>
      </c>
      <c r="B452" s="20" t="s">
        <v>235</v>
      </c>
      <c r="C452" s="20" t="s">
        <v>16</v>
      </c>
      <c r="D452" s="20" t="s">
        <v>475</v>
      </c>
      <c r="E452" s="21"/>
      <c r="F452" s="61">
        <f>F453</f>
        <v>0</v>
      </c>
      <c r="G452" s="22">
        <f>G453</f>
        <v>0</v>
      </c>
    </row>
    <row r="453" spans="1:7" ht="26.25" hidden="1">
      <c r="A453" s="29" t="s">
        <v>37</v>
      </c>
      <c r="B453" s="20" t="s">
        <v>235</v>
      </c>
      <c r="C453" s="20" t="s">
        <v>16</v>
      </c>
      <c r="D453" s="20" t="s">
        <v>475</v>
      </c>
      <c r="E453" s="21" t="s">
        <v>38</v>
      </c>
      <c r="F453" s="61"/>
      <c r="G453" s="22"/>
    </row>
    <row r="454" spans="1:7" s="36" customFormat="1" ht="39">
      <c r="A454" s="26" t="s">
        <v>476</v>
      </c>
      <c r="B454" s="32" t="s">
        <v>469</v>
      </c>
      <c r="C454" s="32" t="s">
        <v>16</v>
      </c>
      <c r="D454" s="57" t="s">
        <v>477</v>
      </c>
      <c r="E454" s="39"/>
      <c r="F454" s="123">
        <f>F455</f>
        <v>10169400</v>
      </c>
      <c r="G454" s="35">
        <f>G455</f>
        <v>10186700</v>
      </c>
    </row>
    <row r="455" spans="1:7" ht="25.5">
      <c r="A455" s="41" t="s">
        <v>478</v>
      </c>
      <c r="B455" s="20" t="s">
        <v>469</v>
      </c>
      <c r="C455" s="20" t="s">
        <v>16</v>
      </c>
      <c r="D455" s="49" t="s">
        <v>479</v>
      </c>
      <c r="E455" s="21"/>
      <c r="F455" s="61">
        <f>F456</f>
        <v>10169400</v>
      </c>
      <c r="G455" s="22">
        <f>G456</f>
        <v>10186700</v>
      </c>
    </row>
    <row r="456" spans="1:7" ht="26.25">
      <c r="A456" s="26" t="s">
        <v>199</v>
      </c>
      <c r="B456" s="20" t="s">
        <v>469</v>
      </c>
      <c r="C456" s="20" t="s">
        <v>16</v>
      </c>
      <c r="D456" s="49" t="s">
        <v>480</v>
      </c>
      <c r="E456" s="21"/>
      <c r="F456" s="61">
        <f>F457+F458+F459</f>
        <v>10169400</v>
      </c>
      <c r="G456" s="22">
        <f>G457+G458+G459</f>
        <v>10186700</v>
      </c>
    </row>
    <row r="457" spans="1:7" ht="39">
      <c r="A457" s="29" t="s">
        <v>25</v>
      </c>
      <c r="B457" s="20" t="s">
        <v>469</v>
      </c>
      <c r="C457" s="20" t="s">
        <v>16</v>
      </c>
      <c r="D457" s="49" t="s">
        <v>480</v>
      </c>
      <c r="E457" s="21" t="s">
        <v>26</v>
      </c>
      <c r="F457" s="61">
        <v>9716200</v>
      </c>
      <c r="G457" s="206">
        <v>9716200</v>
      </c>
    </row>
    <row r="458" spans="1:7" ht="26.25">
      <c r="A458" s="29" t="s">
        <v>37</v>
      </c>
      <c r="B458" s="20" t="s">
        <v>469</v>
      </c>
      <c r="C458" s="20" t="s">
        <v>16</v>
      </c>
      <c r="D458" s="49" t="s">
        <v>480</v>
      </c>
      <c r="E458" s="21" t="s">
        <v>38</v>
      </c>
      <c r="F458" s="61">
        <v>447900</v>
      </c>
      <c r="G458" s="206">
        <v>465200</v>
      </c>
    </row>
    <row r="459" spans="1:7" ht="19.5" customHeight="1">
      <c r="A459" s="62" t="s">
        <v>79</v>
      </c>
      <c r="B459" s="20" t="s">
        <v>469</v>
      </c>
      <c r="C459" s="20" t="s">
        <v>16</v>
      </c>
      <c r="D459" s="49" t="s">
        <v>480</v>
      </c>
      <c r="E459" s="21" t="s">
        <v>80</v>
      </c>
      <c r="F459" s="61">
        <v>5300</v>
      </c>
      <c r="G459" s="206">
        <v>5300</v>
      </c>
    </row>
    <row r="460" spans="1:7" ht="25.5">
      <c r="A460" s="51" t="s">
        <v>481</v>
      </c>
      <c r="B460" s="20" t="s">
        <v>469</v>
      </c>
      <c r="C460" s="20" t="s">
        <v>16</v>
      </c>
      <c r="D460" s="20" t="s">
        <v>408</v>
      </c>
      <c r="E460" s="31"/>
      <c r="F460" s="61">
        <f aca="true" t="shared" si="26" ref="F460:G463">F461</f>
        <v>10000</v>
      </c>
      <c r="G460" s="22">
        <f t="shared" si="26"/>
        <v>10000</v>
      </c>
    </row>
    <row r="461" spans="1:7" ht="51">
      <c r="A461" s="40" t="s">
        <v>409</v>
      </c>
      <c r="B461" s="20" t="s">
        <v>469</v>
      </c>
      <c r="C461" s="20" t="s">
        <v>16</v>
      </c>
      <c r="D461" s="20" t="s">
        <v>410</v>
      </c>
      <c r="E461" s="31"/>
      <c r="F461" s="61">
        <f t="shared" si="26"/>
        <v>10000</v>
      </c>
      <c r="G461" s="22">
        <f t="shared" si="26"/>
        <v>10000</v>
      </c>
    </row>
    <row r="462" spans="1:7" ht="25.5">
      <c r="A462" s="50" t="s">
        <v>411</v>
      </c>
      <c r="B462" s="20" t="s">
        <v>469</v>
      </c>
      <c r="C462" s="20" t="s">
        <v>16</v>
      </c>
      <c r="D462" s="20" t="s">
        <v>412</v>
      </c>
      <c r="E462" s="31"/>
      <c r="F462" s="61">
        <f t="shared" si="26"/>
        <v>10000</v>
      </c>
      <c r="G462" s="22">
        <f t="shared" si="26"/>
        <v>10000</v>
      </c>
    </row>
    <row r="463" spans="1:7" ht="15">
      <c r="A463" s="50" t="s">
        <v>413</v>
      </c>
      <c r="B463" s="20" t="s">
        <v>469</v>
      </c>
      <c r="C463" s="20" t="s">
        <v>16</v>
      </c>
      <c r="D463" s="20" t="s">
        <v>414</v>
      </c>
      <c r="E463" s="31"/>
      <c r="F463" s="61">
        <f t="shared" si="26"/>
        <v>10000</v>
      </c>
      <c r="G463" s="22">
        <f t="shared" si="26"/>
        <v>10000</v>
      </c>
    </row>
    <row r="464" spans="1:7" ht="26.25">
      <c r="A464" s="29" t="s">
        <v>37</v>
      </c>
      <c r="B464" s="20" t="s">
        <v>469</v>
      </c>
      <c r="C464" s="20" t="s">
        <v>16</v>
      </c>
      <c r="D464" s="20" t="s">
        <v>414</v>
      </c>
      <c r="E464" s="21" t="s">
        <v>38</v>
      </c>
      <c r="F464" s="61">
        <v>10000</v>
      </c>
      <c r="G464" s="22">
        <v>10000</v>
      </c>
    </row>
    <row r="465" spans="1:7" ht="25.5" hidden="1">
      <c r="A465" s="41" t="s">
        <v>458</v>
      </c>
      <c r="B465" s="20" t="s">
        <v>469</v>
      </c>
      <c r="C465" s="20" t="s">
        <v>16</v>
      </c>
      <c r="D465" s="49" t="s">
        <v>459</v>
      </c>
      <c r="E465" s="21"/>
      <c r="F465" s="61">
        <f aca="true" t="shared" si="27" ref="F465:G467">F466</f>
        <v>0</v>
      </c>
      <c r="G465" s="22">
        <f t="shared" si="27"/>
        <v>0</v>
      </c>
    </row>
    <row r="466" spans="1:7" ht="26.25" hidden="1">
      <c r="A466" s="29" t="s">
        <v>460</v>
      </c>
      <c r="B466" s="20" t="s">
        <v>469</v>
      </c>
      <c r="C466" s="20" t="s">
        <v>16</v>
      </c>
      <c r="D466" s="49" t="s">
        <v>461</v>
      </c>
      <c r="E466" s="21"/>
      <c r="F466" s="61">
        <f t="shared" si="27"/>
        <v>0</v>
      </c>
      <c r="G466" s="22">
        <f t="shared" si="27"/>
        <v>0</v>
      </c>
    </row>
    <row r="467" spans="1:7" ht="15" hidden="1">
      <c r="A467" s="29" t="s">
        <v>482</v>
      </c>
      <c r="B467" s="20" t="s">
        <v>469</v>
      </c>
      <c r="C467" s="20" t="s">
        <v>16</v>
      </c>
      <c r="D467" s="30" t="s">
        <v>483</v>
      </c>
      <c r="E467" s="21"/>
      <c r="F467" s="61">
        <f t="shared" si="27"/>
        <v>0</v>
      </c>
      <c r="G467" s="22">
        <f t="shared" si="27"/>
        <v>0</v>
      </c>
    </row>
    <row r="468" spans="1:7" ht="24.75" hidden="1">
      <c r="A468" s="89" t="s">
        <v>37</v>
      </c>
      <c r="B468" s="20" t="s">
        <v>469</v>
      </c>
      <c r="C468" s="20" t="s">
        <v>16</v>
      </c>
      <c r="D468" s="30" t="s">
        <v>483</v>
      </c>
      <c r="E468" s="21" t="s">
        <v>38</v>
      </c>
      <c r="F468" s="61"/>
      <c r="G468" s="22"/>
    </row>
    <row r="469" spans="1:7" ht="22.5" customHeight="1">
      <c r="A469" s="26" t="s">
        <v>484</v>
      </c>
      <c r="B469" s="20" t="s">
        <v>235</v>
      </c>
      <c r="C469" s="20" t="s">
        <v>41</v>
      </c>
      <c r="D469" s="20"/>
      <c r="E469" s="21"/>
      <c r="F469" s="61">
        <f>F470</f>
        <v>4037152</v>
      </c>
      <c r="G469" s="22">
        <f>G470</f>
        <v>4067152</v>
      </c>
    </row>
    <row r="470" spans="1:7" ht="26.25">
      <c r="A470" s="26" t="s">
        <v>466</v>
      </c>
      <c r="B470" s="20" t="s">
        <v>235</v>
      </c>
      <c r="C470" s="20" t="s">
        <v>41</v>
      </c>
      <c r="D470" s="20" t="s">
        <v>467</v>
      </c>
      <c r="E470" s="21"/>
      <c r="F470" s="61">
        <f>F471</f>
        <v>4037152</v>
      </c>
      <c r="G470" s="22">
        <f>G471</f>
        <v>4067152</v>
      </c>
    </row>
    <row r="471" spans="1:7" ht="51.75">
      <c r="A471" s="26" t="s">
        <v>485</v>
      </c>
      <c r="B471" s="20" t="s">
        <v>235</v>
      </c>
      <c r="C471" s="20" t="s">
        <v>41</v>
      </c>
      <c r="D471" s="20" t="s">
        <v>486</v>
      </c>
      <c r="E471" s="21"/>
      <c r="F471" s="61">
        <f>F472+F477</f>
        <v>4037152</v>
      </c>
      <c r="G471" s="22">
        <f>G472+G477</f>
        <v>4067152</v>
      </c>
    </row>
    <row r="472" spans="1:7" ht="25.5">
      <c r="A472" s="90" t="s">
        <v>487</v>
      </c>
      <c r="B472" s="20" t="s">
        <v>235</v>
      </c>
      <c r="C472" s="20" t="s">
        <v>41</v>
      </c>
      <c r="D472" s="20" t="s">
        <v>488</v>
      </c>
      <c r="E472" s="21"/>
      <c r="F472" s="61">
        <f>F473</f>
        <v>3984280</v>
      </c>
      <c r="G472" s="22">
        <f>G473</f>
        <v>4014280</v>
      </c>
    </row>
    <row r="473" spans="1:7" ht="26.25">
      <c r="A473" s="26" t="s">
        <v>199</v>
      </c>
      <c r="B473" s="20" t="s">
        <v>235</v>
      </c>
      <c r="C473" s="20" t="s">
        <v>41</v>
      </c>
      <c r="D473" s="20" t="s">
        <v>489</v>
      </c>
      <c r="E473" s="21"/>
      <c r="F473" s="61">
        <f>F474+F475+F476</f>
        <v>3984280</v>
      </c>
      <c r="G473" s="22">
        <f>G474+G475+G476</f>
        <v>4014280</v>
      </c>
    </row>
    <row r="474" spans="1:7" ht="39">
      <c r="A474" s="29" t="s">
        <v>25</v>
      </c>
      <c r="B474" s="20" t="s">
        <v>235</v>
      </c>
      <c r="C474" s="20" t="s">
        <v>41</v>
      </c>
      <c r="D474" s="20" t="s">
        <v>489</v>
      </c>
      <c r="E474" s="21" t="s">
        <v>26</v>
      </c>
      <c r="F474" s="61">
        <v>3679000</v>
      </c>
      <c r="G474" s="22">
        <v>3679000</v>
      </c>
    </row>
    <row r="475" spans="1:7" ht="26.25">
      <c r="A475" s="29" t="s">
        <v>37</v>
      </c>
      <c r="B475" s="20" t="s">
        <v>235</v>
      </c>
      <c r="C475" s="20" t="s">
        <v>41</v>
      </c>
      <c r="D475" s="20" t="s">
        <v>489</v>
      </c>
      <c r="E475" s="21" t="s">
        <v>38</v>
      </c>
      <c r="F475" s="61">
        <v>303280</v>
      </c>
      <c r="G475" s="22">
        <f>303280+30000</f>
        <v>333280</v>
      </c>
    </row>
    <row r="476" spans="1:7" ht="15">
      <c r="A476" s="62" t="s">
        <v>79</v>
      </c>
      <c r="B476" s="20" t="s">
        <v>235</v>
      </c>
      <c r="C476" s="20" t="s">
        <v>41</v>
      </c>
      <c r="D476" s="20" t="s">
        <v>489</v>
      </c>
      <c r="E476" s="21" t="s">
        <v>80</v>
      </c>
      <c r="F476" s="61">
        <v>2000</v>
      </c>
      <c r="G476" s="22">
        <v>2000</v>
      </c>
    </row>
    <row r="477" spans="1:7" ht="39">
      <c r="A477" s="91" t="s">
        <v>490</v>
      </c>
      <c r="B477" s="20" t="s">
        <v>235</v>
      </c>
      <c r="C477" s="20" t="s">
        <v>41</v>
      </c>
      <c r="D477" s="20" t="s">
        <v>491</v>
      </c>
      <c r="E477" s="21"/>
      <c r="F477" s="61">
        <f>F478</f>
        <v>52872</v>
      </c>
      <c r="G477" s="22">
        <f>G478</f>
        <v>52872</v>
      </c>
    </row>
    <row r="478" spans="1:7" ht="39">
      <c r="A478" s="27" t="s">
        <v>492</v>
      </c>
      <c r="B478" s="20" t="s">
        <v>235</v>
      </c>
      <c r="C478" s="20" t="s">
        <v>41</v>
      </c>
      <c r="D478" s="20" t="s">
        <v>493</v>
      </c>
      <c r="E478" s="21"/>
      <c r="F478" s="61">
        <f>F479</f>
        <v>52872</v>
      </c>
      <c r="G478" s="22">
        <f>G479</f>
        <v>52872</v>
      </c>
    </row>
    <row r="479" spans="1:7" ht="39">
      <c r="A479" s="29" t="s">
        <v>25</v>
      </c>
      <c r="B479" s="20" t="s">
        <v>235</v>
      </c>
      <c r="C479" s="20" t="s">
        <v>41</v>
      </c>
      <c r="D479" s="20" t="s">
        <v>493</v>
      </c>
      <c r="E479" s="21" t="s">
        <v>26</v>
      </c>
      <c r="F479" s="61">
        <v>52872</v>
      </c>
      <c r="G479" s="22">
        <v>52872</v>
      </c>
    </row>
    <row r="480" spans="1:7" ht="15">
      <c r="A480" s="26" t="s">
        <v>494</v>
      </c>
      <c r="B480" s="20" t="s">
        <v>215</v>
      </c>
      <c r="C480" s="20"/>
      <c r="D480" s="49"/>
      <c r="E480" s="56"/>
      <c r="F480" s="61">
        <f aca="true" t="shared" si="28" ref="F480:G484">F481</f>
        <v>385299</v>
      </c>
      <c r="G480" s="22">
        <f t="shared" si="28"/>
        <v>385299</v>
      </c>
    </row>
    <row r="481" spans="1:7" ht="15">
      <c r="A481" s="92" t="s">
        <v>495</v>
      </c>
      <c r="B481" s="20" t="s">
        <v>215</v>
      </c>
      <c r="C481" s="20" t="s">
        <v>104</v>
      </c>
      <c r="D481" s="20"/>
      <c r="E481" s="21"/>
      <c r="F481" s="61">
        <f t="shared" si="28"/>
        <v>385299</v>
      </c>
      <c r="G481" s="22">
        <f t="shared" si="28"/>
        <v>385299</v>
      </c>
    </row>
    <row r="482" spans="1:7" ht="15">
      <c r="A482" s="26" t="s">
        <v>81</v>
      </c>
      <c r="B482" s="20" t="s">
        <v>215</v>
      </c>
      <c r="C482" s="20" t="s">
        <v>104</v>
      </c>
      <c r="D482" s="45" t="s">
        <v>82</v>
      </c>
      <c r="E482" s="31"/>
      <c r="F482" s="61">
        <f t="shared" si="28"/>
        <v>385299</v>
      </c>
      <c r="G482" s="22">
        <f t="shared" si="28"/>
        <v>385299</v>
      </c>
    </row>
    <row r="483" spans="1:7" ht="15">
      <c r="A483" s="26" t="s">
        <v>88</v>
      </c>
      <c r="B483" s="20" t="s">
        <v>215</v>
      </c>
      <c r="C483" s="20" t="s">
        <v>104</v>
      </c>
      <c r="D483" s="20" t="s">
        <v>89</v>
      </c>
      <c r="E483" s="21"/>
      <c r="F483" s="61">
        <f t="shared" si="28"/>
        <v>385299</v>
      </c>
      <c r="G483" s="22">
        <f t="shared" si="28"/>
        <v>385299</v>
      </c>
    </row>
    <row r="484" spans="1:7" ht="25.5">
      <c r="A484" s="43" t="s">
        <v>496</v>
      </c>
      <c r="B484" s="20" t="s">
        <v>215</v>
      </c>
      <c r="C484" s="20" t="s">
        <v>104</v>
      </c>
      <c r="D484" s="20" t="s">
        <v>497</v>
      </c>
      <c r="E484" s="21"/>
      <c r="F484" s="61">
        <f t="shared" si="28"/>
        <v>385299</v>
      </c>
      <c r="G484" s="22">
        <f t="shared" si="28"/>
        <v>385299</v>
      </c>
    </row>
    <row r="485" spans="1:7" ht="26.25">
      <c r="A485" s="29" t="s">
        <v>37</v>
      </c>
      <c r="B485" s="20" t="s">
        <v>215</v>
      </c>
      <c r="C485" s="20" t="s">
        <v>104</v>
      </c>
      <c r="D485" s="20" t="s">
        <v>497</v>
      </c>
      <c r="E485" s="31" t="s">
        <v>38</v>
      </c>
      <c r="F485" s="61">
        <v>385299</v>
      </c>
      <c r="G485" s="22">
        <v>385299</v>
      </c>
    </row>
    <row r="486" spans="1:7" ht="15">
      <c r="A486" s="26" t="s">
        <v>498</v>
      </c>
      <c r="B486" s="20" t="s">
        <v>499</v>
      </c>
      <c r="C486" s="20"/>
      <c r="D486" s="49"/>
      <c r="E486" s="56"/>
      <c r="F486" s="61">
        <f>F487+F493+F525</f>
        <v>47285230</v>
      </c>
      <c r="G486" s="22">
        <f>G487+G493+G525</f>
        <v>47285230</v>
      </c>
    </row>
    <row r="487" spans="1:7" ht="15">
      <c r="A487" s="26" t="s">
        <v>500</v>
      </c>
      <c r="B487" s="20" t="s">
        <v>499</v>
      </c>
      <c r="C487" s="20" t="s">
        <v>16</v>
      </c>
      <c r="D487" s="20"/>
      <c r="E487" s="21"/>
      <c r="F487" s="61">
        <f>F488</f>
        <v>268100</v>
      </c>
      <c r="G487" s="22">
        <f>G488</f>
        <v>268100</v>
      </c>
    </row>
    <row r="488" spans="1:7" ht="26.25">
      <c r="A488" s="26" t="s">
        <v>501</v>
      </c>
      <c r="B488" s="20" t="s">
        <v>499</v>
      </c>
      <c r="C488" s="20" t="s">
        <v>16</v>
      </c>
      <c r="D488" s="20" t="s">
        <v>43</v>
      </c>
      <c r="E488" s="21"/>
      <c r="F488" s="61">
        <f>F489</f>
        <v>268100</v>
      </c>
      <c r="G488" s="22">
        <f>G489</f>
        <v>268100</v>
      </c>
    </row>
    <row r="489" spans="1:7" s="36" customFormat="1" ht="51">
      <c r="A489" s="93" t="s">
        <v>502</v>
      </c>
      <c r="B489" s="32" t="s">
        <v>499</v>
      </c>
      <c r="C489" s="32" t="s">
        <v>16</v>
      </c>
      <c r="D489" s="32" t="s">
        <v>121</v>
      </c>
      <c r="E489" s="39"/>
      <c r="F489" s="123">
        <f>F491</f>
        <v>268100</v>
      </c>
      <c r="G489" s="35">
        <f>G491</f>
        <v>268100</v>
      </c>
    </row>
    <row r="490" spans="1:7" ht="25.5">
      <c r="A490" s="55" t="s">
        <v>503</v>
      </c>
      <c r="B490" s="20" t="s">
        <v>499</v>
      </c>
      <c r="C490" s="20" t="s">
        <v>16</v>
      </c>
      <c r="D490" s="20" t="s">
        <v>504</v>
      </c>
      <c r="E490" s="21"/>
      <c r="F490" s="61">
        <f>F491</f>
        <v>268100</v>
      </c>
      <c r="G490" s="22">
        <f>G491</f>
        <v>268100</v>
      </c>
    </row>
    <row r="491" spans="1:7" ht="25.5">
      <c r="A491" s="93" t="s">
        <v>505</v>
      </c>
      <c r="B491" s="20" t="s">
        <v>506</v>
      </c>
      <c r="C491" s="20" t="s">
        <v>16</v>
      </c>
      <c r="D491" s="20" t="s">
        <v>507</v>
      </c>
      <c r="E491" s="21"/>
      <c r="F491" s="61">
        <f>F492</f>
        <v>268100</v>
      </c>
      <c r="G491" s="22">
        <f>G492</f>
        <v>268100</v>
      </c>
    </row>
    <row r="492" spans="1:7" ht="15">
      <c r="A492" s="62" t="s">
        <v>210</v>
      </c>
      <c r="B492" s="20" t="s">
        <v>506</v>
      </c>
      <c r="C492" s="20" t="s">
        <v>16</v>
      </c>
      <c r="D492" s="20" t="s">
        <v>507</v>
      </c>
      <c r="E492" s="21" t="s">
        <v>211</v>
      </c>
      <c r="F492" s="61">
        <v>268100</v>
      </c>
      <c r="G492" s="22">
        <v>268100</v>
      </c>
    </row>
    <row r="493" spans="1:7" ht="15">
      <c r="A493" s="26" t="s">
        <v>508</v>
      </c>
      <c r="B493" s="20">
        <v>10</v>
      </c>
      <c r="C493" s="20" t="s">
        <v>28</v>
      </c>
      <c r="D493" s="20"/>
      <c r="E493" s="21"/>
      <c r="F493" s="61">
        <f>F494+F499+F514</f>
        <v>33910643</v>
      </c>
      <c r="G493" s="61">
        <f>G494+G499+G514</f>
        <v>33910643</v>
      </c>
    </row>
    <row r="494" spans="1:7" ht="26.25">
      <c r="A494" s="26" t="s">
        <v>466</v>
      </c>
      <c r="B494" s="20">
        <v>10</v>
      </c>
      <c r="C494" s="20" t="s">
        <v>28</v>
      </c>
      <c r="D494" s="20" t="s">
        <v>467</v>
      </c>
      <c r="E494" s="21"/>
      <c r="F494" s="61">
        <f aca="true" t="shared" si="29" ref="F494:G497">F495</f>
        <v>1665442</v>
      </c>
      <c r="G494" s="22">
        <f t="shared" si="29"/>
        <v>1665442</v>
      </c>
    </row>
    <row r="495" spans="1:7" s="36" customFormat="1" ht="46.5" customHeight="1">
      <c r="A495" s="26" t="s">
        <v>485</v>
      </c>
      <c r="B495" s="32">
        <v>10</v>
      </c>
      <c r="C495" s="32" t="s">
        <v>28</v>
      </c>
      <c r="D495" s="32" t="s">
        <v>486</v>
      </c>
      <c r="E495" s="39"/>
      <c r="F495" s="123">
        <f t="shared" si="29"/>
        <v>1665442</v>
      </c>
      <c r="G495" s="35">
        <f t="shared" si="29"/>
        <v>1665442</v>
      </c>
    </row>
    <row r="496" spans="1:7" ht="25.5">
      <c r="A496" s="55" t="s">
        <v>509</v>
      </c>
      <c r="B496" s="20">
        <v>10</v>
      </c>
      <c r="C496" s="20" t="s">
        <v>28</v>
      </c>
      <c r="D496" s="20" t="s">
        <v>510</v>
      </c>
      <c r="E496" s="21"/>
      <c r="F496" s="61">
        <f t="shared" si="29"/>
        <v>1665442</v>
      </c>
      <c r="G496" s="22">
        <f t="shared" si="29"/>
        <v>1665442</v>
      </c>
    </row>
    <row r="497" spans="1:7" ht="39">
      <c r="A497" s="38" t="s">
        <v>511</v>
      </c>
      <c r="B497" s="20">
        <v>10</v>
      </c>
      <c r="C497" s="20" t="s">
        <v>28</v>
      </c>
      <c r="D497" s="45" t="s">
        <v>512</v>
      </c>
      <c r="E497" s="21"/>
      <c r="F497" s="61">
        <f t="shared" si="29"/>
        <v>1665442</v>
      </c>
      <c r="G497" s="22">
        <f t="shared" si="29"/>
        <v>1665442</v>
      </c>
    </row>
    <row r="498" spans="1:7" ht="15">
      <c r="A498" s="62" t="s">
        <v>210</v>
      </c>
      <c r="B498" s="20">
        <v>10</v>
      </c>
      <c r="C498" s="20" t="s">
        <v>28</v>
      </c>
      <c r="D498" s="45" t="s">
        <v>512</v>
      </c>
      <c r="E498" s="21" t="s">
        <v>211</v>
      </c>
      <c r="F498" s="61">
        <v>1665442</v>
      </c>
      <c r="G498" s="22">
        <v>1665442</v>
      </c>
    </row>
    <row r="499" spans="1:7" ht="39">
      <c r="A499" s="26" t="s">
        <v>513</v>
      </c>
      <c r="B499" s="20">
        <v>10</v>
      </c>
      <c r="C499" s="20" t="s">
        <v>28</v>
      </c>
      <c r="D499" s="20" t="s">
        <v>43</v>
      </c>
      <c r="E499" s="21"/>
      <c r="F499" s="61">
        <f>F500</f>
        <v>10509531</v>
      </c>
      <c r="G499" s="22">
        <f>G500</f>
        <v>10509531</v>
      </c>
    </row>
    <row r="500" spans="1:8" s="36" customFormat="1" ht="51">
      <c r="A500" s="48" t="s">
        <v>514</v>
      </c>
      <c r="B500" s="32">
        <v>10</v>
      </c>
      <c r="C500" s="32" t="s">
        <v>28</v>
      </c>
      <c r="D500" s="32" t="s">
        <v>121</v>
      </c>
      <c r="E500" s="39"/>
      <c r="F500" s="123">
        <f>F501</f>
        <v>10509531</v>
      </c>
      <c r="G500" s="35">
        <f>G501</f>
        <v>10509531</v>
      </c>
      <c r="H500" s="74"/>
    </row>
    <row r="501" spans="1:7" ht="25.5">
      <c r="A501" s="48" t="s">
        <v>515</v>
      </c>
      <c r="B501" s="20">
        <v>10</v>
      </c>
      <c r="C501" s="20" t="s">
        <v>28</v>
      </c>
      <c r="D501" s="20" t="s">
        <v>516</v>
      </c>
      <c r="E501" s="21"/>
      <c r="F501" s="61">
        <f>F502+F505+F508+F511</f>
        <v>10509531</v>
      </c>
      <c r="G501" s="22">
        <f>G502+G505+G508+G511</f>
        <v>10509531</v>
      </c>
    </row>
    <row r="502" spans="1:7" ht="26.25">
      <c r="A502" s="27" t="s">
        <v>517</v>
      </c>
      <c r="B502" s="20">
        <v>10</v>
      </c>
      <c r="C502" s="20" t="s">
        <v>28</v>
      </c>
      <c r="D502" s="20" t="s">
        <v>518</v>
      </c>
      <c r="E502" s="21"/>
      <c r="F502" s="61">
        <f>F504+F503</f>
        <v>43900</v>
      </c>
      <c r="G502" s="22">
        <f>G504+G503</f>
        <v>43900</v>
      </c>
    </row>
    <row r="503" spans="1:7" ht="26.25">
      <c r="A503" s="29" t="s">
        <v>37</v>
      </c>
      <c r="B503" s="20">
        <v>10</v>
      </c>
      <c r="C503" s="20" t="s">
        <v>28</v>
      </c>
      <c r="D503" s="20" t="s">
        <v>518</v>
      </c>
      <c r="E503" s="21" t="s">
        <v>38</v>
      </c>
      <c r="F503" s="61">
        <v>770</v>
      </c>
      <c r="G503" s="61">
        <v>770</v>
      </c>
    </row>
    <row r="504" spans="1:7" ht="15">
      <c r="A504" s="94" t="s">
        <v>210</v>
      </c>
      <c r="B504" s="20">
        <v>10</v>
      </c>
      <c r="C504" s="20" t="s">
        <v>28</v>
      </c>
      <c r="D504" s="20" t="s">
        <v>518</v>
      </c>
      <c r="E504" s="21" t="s">
        <v>211</v>
      </c>
      <c r="F504" s="61">
        <v>43130</v>
      </c>
      <c r="G504" s="61">
        <v>43130</v>
      </c>
    </row>
    <row r="505" spans="1:7" ht="26.25">
      <c r="A505" s="27" t="s">
        <v>519</v>
      </c>
      <c r="B505" s="20">
        <v>10</v>
      </c>
      <c r="C505" s="20" t="s">
        <v>28</v>
      </c>
      <c r="D505" s="20" t="s">
        <v>520</v>
      </c>
      <c r="E505" s="21"/>
      <c r="F505" s="61">
        <f>F507+F506</f>
        <v>431394</v>
      </c>
      <c r="G505" s="22">
        <f>G507+G506</f>
        <v>431394</v>
      </c>
    </row>
    <row r="506" spans="1:7" ht="26.25">
      <c r="A506" s="29" t="s">
        <v>37</v>
      </c>
      <c r="B506" s="20">
        <v>10</v>
      </c>
      <c r="C506" s="20" t="s">
        <v>28</v>
      </c>
      <c r="D506" s="20" t="s">
        <v>520</v>
      </c>
      <c r="E506" s="21" t="s">
        <v>38</v>
      </c>
      <c r="F506" s="61">
        <v>4700</v>
      </c>
      <c r="G506" s="22">
        <v>4700</v>
      </c>
    </row>
    <row r="507" spans="1:7" ht="15">
      <c r="A507" s="94" t="s">
        <v>210</v>
      </c>
      <c r="B507" s="20">
        <v>10</v>
      </c>
      <c r="C507" s="20" t="s">
        <v>28</v>
      </c>
      <c r="D507" s="20" t="s">
        <v>520</v>
      </c>
      <c r="E507" s="21" t="s">
        <v>211</v>
      </c>
      <c r="F507" s="61">
        <v>426694</v>
      </c>
      <c r="G507" s="22">
        <v>426694</v>
      </c>
    </row>
    <row r="508" spans="1:7" ht="15">
      <c r="A508" s="26" t="s">
        <v>521</v>
      </c>
      <c r="B508" s="20">
        <v>10</v>
      </c>
      <c r="C508" s="20" t="s">
        <v>28</v>
      </c>
      <c r="D508" s="20" t="s">
        <v>522</v>
      </c>
      <c r="E508" s="21"/>
      <c r="F508" s="61">
        <f>F510+F509</f>
        <v>9049237</v>
      </c>
      <c r="G508" s="22">
        <f>G510+G509</f>
        <v>9049237</v>
      </c>
    </row>
    <row r="509" spans="1:7" ht="26.25">
      <c r="A509" s="29" t="s">
        <v>37</v>
      </c>
      <c r="B509" s="20">
        <v>10</v>
      </c>
      <c r="C509" s="20" t="s">
        <v>28</v>
      </c>
      <c r="D509" s="20" t="s">
        <v>522</v>
      </c>
      <c r="E509" s="21" t="s">
        <v>38</v>
      </c>
      <c r="F509" s="61">
        <f>90000+62000</f>
        <v>152000</v>
      </c>
      <c r="G509" s="206">
        <f>90000+62000</f>
        <v>152000</v>
      </c>
    </row>
    <row r="510" spans="1:7" ht="15">
      <c r="A510" s="94" t="s">
        <v>210</v>
      </c>
      <c r="B510" s="20">
        <v>10</v>
      </c>
      <c r="C510" s="20" t="s">
        <v>28</v>
      </c>
      <c r="D510" s="20" t="s">
        <v>522</v>
      </c>
      <c r="E510" s="21" t="s">
        <v>211</v>
      </c>
      <c r="F510" s="61">
        <f>8897237</f>
        <v>8897237</v>
      </c>
      <c r="G510" s="206">
        <f>8897237</f>
        <v>8897237</v>
      </c>
    </row>
    <row r="511" spans="1:7" ht="15">
      <c r="A511" s="26" t="s">
        <v>523</v>
      </c>
      <c r="B511" s="20">
        <v>10</v>
      </c>
      <c r="C511" s="20" t="s">
        <v>28</v>
      </c>
      <c r="D511" s="20" t="s">
        <v>524</v>
      </c>
      <c r="E511" s="21"/>
      <c r="F511" s="61">
        <f>F513+F512</f>
        <v>985000</v>
      </c>
      <c r="G511" s="206">
        <f>G513+G512</f>
        <v>985000</v>
      </c>
    </row>
    <row r="512" spans="1:7" ht="26.25">
      <c r="A512" s="29" t="s">
        <v>37</v>
      </c>
      <c r="B512" s="20">
        <v>10</v>
      </c>
      <c r="C512" s="20" t="s">
        <v>28</v>
      </c>
      <c r="D512" s="20" t="s">
        <v>524</v>
      </c>
      <c r="E512" s="21" t="s">
        <v>38</v>
      </c>
      <c r="F512" s="61">
        <f>16000+3400</f>
        <v>19400</v>
      </c>
      <c r="G512" s="206">
        <f>16000+3400</f>
        <v>19400</v>
      </c>
    </row>
    <row r="513" spans="1:7" ht="15">
      <c r="A513" s="94" t="s">
        <v>210</v>
      </c>
      <c r="B513" s="20">
        <v>10</v>
      </c>
      <c r="C513" s="20" t="s">
        <v>28</v>
      </c>
      <c r="D513" s="20" t="s">
        <v>524</v>
      </c>
      <c r="E513" s="21" t="s">
        <v>211</v>
      </c>
      <c r="F513" s="61">
        <f>965600</f>
        <v>965600</v>
      </c>
      <c r="G513" s="206">
        <f>965600</f>
        <v>965600</v>
      </c>
    </row>
    <row r="514" spans="1:7" ht="26.25">
      <c r="A514" s="26" t="s">
        <v>364</v>
      </c>
      <c r="B514" s="20">
        <v>10</v>
      </c>
      <c r="C514" s="20" t="s">
        <v>28</v>
      </c>
      <c r="D514" s="20" t="s">
        <v>365</v>
      </c>
      <c r="E514" s="21"/>
      <c r="F514" s="61">
        <f>F515+F520</f>
        <v>21735670</v>
      </c>
      <c r="G514" s="206">
        <f>G515+G520</f>
        <v>21735670</v>
      </c>
    </row>
    <row r="515" spans="1:7" s="36" customFormat="1" ht="39">
      <c r="A515" s="19" t="s">
        <v>366</v>
      </c>
      <c r="B515" s="32">
        <v>10</v>
      </c>
      <c r="C515" s="32" t="s">
        <v>28</v>
      </c>
      <c r="D515" s="32" t="s">
        <v>367</v>
      </c>
      <c r="E515" s="39"/>
      <c r="F515" s="123">
        <f>F516</f>
        <v>21310670</v>
      </c>
      <c r="G515" s="35">
        <f>G516</f>
        <v>21310670</v>
      </c>
    </row>
    <row r="516" spans="1:7" ht="25.5">
      <c r="A516" s="41" t="s">
        <v>525</v>
      </c>
      <c r="B516" s="20">
        <v>10</v>
      </c>
      <c r="C516" s="20" t="s">
        <v>28</v>
      </c>
      <c r="D516" s="20" t="s">
        <v>526</v>
      </c>
      <c r="E516" s="21"/>
      <c r="F516" s="61">
        <f>F517</f>
        <v>21310670</v>
      </c>
      <c r="G516" s="22">
        <f>G517</f>
        <v>21310670</v>
      </c>
    </row>
    <row r="517" spans="1:7" ht="51" customHeight="1">
      <c r="A517" s="38" t="s">
        <v>527</v>
      </c>
      <c r="B517" s="20">
        <v>10</v>
      </c>
      <c r="C517" s="20" t="s">
        <v>28</v>
      </c>
      <c r="D517" s="20" t="s">
        <v>528</v>
      </c>
      <c r="E517" s="21"/>
      <c r="F517" s="61">
        <f>F518+F519</f>
        <v>21310670</v>
      </c>
      <c r="G517" s="22">
        <f>G518+G519</f>
        <v>21310670</v>
      </c>
    </row>
    <row r="518" spans="1:7" ht="26.25" hidden="1">
      <c r="A518" s="29" t="s">
        <v>37</v>
      </c>
      <c r="B518" s="20">
        <v>10</v>
      </c>
      <c r="C518" s="20" t="s">
        <v>28</v>
      </c>
      <c r="D518" s="20" t="s">
        <v>528</v>
      </c>
      <c r="E518" s="21" t="s">
        <v>38</v>
      </c>
      <c r="F518" s="61"/>
      <c r="G518" s="22"/>
    </row>
    <row r="519" spans="1:7" ht="15">
      <c r="A519" s="94" t="s">
        <v>210</v>
      </c>
      <c r="B519" s="20">
        <v>10</v>
      </c>
      <c r="C519" s="20" t="s">
        <v>28</v>
      </c>
      <c r="D519" s="20" t="s">
        <v>528</v>
      </c>
      <c r="E519" s="21" t="s">
        <v>211</v>
      </c>
      <c r="F519" s="61">
        <v>21310670</v>
      </c>
      <c r="G519" s="22">
        <v>21310670</v>
      </c>
    </row>
    <row r="520" spans="1:7" s="36" customFormat="1" ht="51.75">
      <c r="A520" s="29" t="s">
        <v>416</v>
      </c>
      <c r="B520" s="32">
        <v>10</v>
      </c>
      <c r="C520" s="32" t="s">
        <v>28</v>
      </c>
      <c r="D520" s="32" t="s">
        <v>417</v>
      </c>
      <c r="E520" s="39"/>
      <c r="F520" s="123">
        <f>F521</f>
        <v>425000</v>
      </c>
      <c r="G520" s="35">
        <f>G521</f>
        <v>425000</v>
      </c>
    </row>
    <row r="521" spans="1:7" ht="25.5">
      <c r="A521" s="95" t="s">
        <v>529</v>
      </c>
      <c r="B521" s="20">
        <v>10</v>
      </c>
      <c r="C521" s="20" t="s">
        <v>28</v>
      </c>
      <c r="D521" s="20" t="s">
        <v>696</v>
      </c>
      <c r="E521" s="21"/>
      <c r="F521" s="61">
        <f>F522</f>
        <v>425000</v>
      </c>
      <c r="G521" s="22">
        <f>G522</f>
        <v>425000</v>
      </c>
    </row>
    <row r="522" spans="1:7" ht="51.75">
      <c r="A522" s="78" t="s">
        <v>531</v>
      </c>
      <c r="B522" s="20">
        <v>10</v>
      </c>
      <c r="C522" s="20" t="s">
        <v>28</v>
      </c>
      <c r="D522" s="20" t="s">
        <v>697</v>
      </c>
      <c r="E522" s="21"/>
      <c r="F522" s="61">
        <f>F524</f>
        <v>425000</v>
      </c>
      <c r="G522" s="22">
        <f>G524</f>
        <v>425000</v>
      </c>
    </row>
    <row r="523" spans="1:7" ht="26.25" hidden="1">
      <c r="A523" s="29" t="s">
        <v>37</v>
      </c>
      <c r="B523" s="20">
        <v>10</v>
      </c>
      <c r="C523" s="20" t="s">
        <v>28</v>
      </c>
      <c r="D523" s="20" t="s">
        <v>532</v>
      </c>
      <c r="E523" s="21" t="s">
        <v>38</v>
      </c>
      <c r="F523" s="61"/>
      <c r="G523" s="22"/>
    </row>
    <row r="524" spans="1:7" ht="15">
      <c r="A524" s="94" t="s">
        <v>210</v>
      </c>
      <c r="B524" s="20">
        <v>10</v>
      </c>
      <c r="C524" s="20" t="s">
        <v>28</v>
      </c>
      <c r="D524" s="20" t="s">
        <v>697</v>
      </c>
      <c r="E524" s="21" t="s">
        <v>211</v>
      </c>
      <c r="F524" s="142">
        <v>425000</v>
      </c>
      <c r="G524" s="185">
        <v>425000</v>
      </c>
    </row>
    <row r="525" spans="1:7" ht="15">
      <c r="A525" s="26" t="s">
        <v>533</v>
      </c>
      <c r="B525" s="20">
        <v>10</v>
      </c>
      <c r="C525" s="20" t="s">
        <v>41</v>
      </c>
      <c r="D525" s="20"/>
      <c r="E525" s="21"/>
      <c r="F525" s="61">
        <f>F539+F526+F549+F554</f>
        <v>13106487</v>
      </c>
      <c r="G525" s="22">
        <f>G539+G526+G549+G554</f>
        <v>13106487</v>
      </c>
    </row>
    <row r="526" spans="1:7" ht="26.25">
      <c r="A526" s="26" t="s">
        <v>119</v>
      </c>
      <c r="B526" s="20">
        <v>10</v>
      </c>
      <c r="C526" s="20" t="s">
        <v>41</v>
      </c>
      <c r="D526" s="96" t="s">
        <v>43</v>
      </c>
      <c r="E526" s="21"/>
      <c r="F526" s="61">
        <f>F532+F527</f>
        <v>10992973</v>
      </c>
      <c r="G526" s="22">
        <f>G532+G527</f>
        <v>10992973</v>
      </c>
    </row>
    <row r="527" spans="1:7" ht="51">
      <c r="A527" s="48" t="s">
        <v>514</v>
      </c>
      <c r="B527" s="20">
        <v>10</v>
      </c>
      <c r="C527" s="20" t="s">
        <v>41</v>
      </c>
      <c r="D527" s="32" t="s">
        <v>121</v>
      </c>
      <c r="E527" s="39"/>
      <c r="F527" s="123">
        <f>F528</f>
        <v>1398704</v>
      </c>
      <c r="G527" s="35">
        <f>G528</f>
        <v>1398704</v>
      </c>
    </row>
    <row r="528" spans="1:7" ht="25.5">
      <c r="A528" s="48" t="s">
        <v>515</v>
      </c>
      <c r="B528" s="20">
        <v>10</v>
      </c>
      <c r="C528" s="20" t="s">
        <v>41</v>
      </c>
      <c r="D528" s="20" t="s">
        <v>516</v>
      </c>
      <c r="E528" s="21"/>
      <c r="F528" s="61">
        <f>F529</f>
        <v>1398704</v>
      </c>
      <c r="G528" s="22">
        <f>G529</f>
        <v>1398704</v>
      </c>
    </row>
    <row r="529" spans="1:7" ht="15">
      <c r="A529" s="26" t="s">
        <v>534</v>
      </c>
      <c r="B529" s="20">
        <v>10</v>
      </c>
      <c r="C529" s="20" t="s">
        <v>41</v>
      </c>
      <c r="D529" s="20" t="s">
        <v>535</v>
      </c>
      <c r="E529" s="21"/>
      <c r="F529" s="61">
        <f>F531+F530</f>
        <v>1398704</v>
      </c>
      <c r="G529" s="22">
        <f>G531+G530</f>
        <v>1398704</v>
      </c>
    </row>
    <row r="530" spans="1:7" ht="26.25">
      <c r="A530" s="29" t="s">
        <v>37</v>
      </c>
      <c r="B530" s="20">
        <v>10</v>
      </c>
      <c r="C530" s="20" t="s">
        <v>41</v>
      </c>
      <c r="D530" s="20" t="s">
        <v>535</v>
      </c>
      <c r="E530" s="21" t="s">
        <v>38</v>
      </c>
      <c r="F530" s="61">
        <v>260</v>
      </c>
      <c r="G530" s="22">
        <v>260</v>
      </c>
    </row>
    <row r="531" spans="1:7" ht="15">
      <c r="A531" s="94" t="s">
        <v>210</v>
      </c>
      <c r="B531" s="20">
        <v>10</v>
      </c>
      <c r="C531" s="20" t="s">
        <v>41</v>
      </c>
      <c r="D531" s="20" t="s">
        <v>535</v>
      </c>
      <c r="E531" s="21" t="s">
        <v>211</v>
      </c>
      <c r="F531" s="61">
        <v>1398444</v>
      </c>
      <c r="G531" s="22">
        <v>1398444</v>
      </c>
    </row>
    <row r="532" spans="1:7" ht="51">
      <c r="A532" s="52" t="s">
        <v>536</v>
      </c>
      <c r="B532" s="20">
        <v>10</v>
      </c>
      <c r="C532" s="20" t="s">
        <v>41</v>
      </c>
      <c r="D532" s="20" t="s">
        <v>45</v>
      </c>
      <c r="E532" s="21"/>
      <c r="F532" s="61">
        <f>F533+F536</f>
        <v>9594269</v>
      </c>
      <c r="G532" s="22">
        <f>G533+G536</f>
        <v>9594269</v>
      </c>
    </row>
    <row r="533" spans="1:7" ht="38.25">
      <c r="A533" s="41" t="s">
        <v>537</v>
      </c>
      <c r="B533" s="20">
        <v>10</v>
      </c>
      <c r="C533" s="20" t="s">
        <v>41</v>
      </c>
      <c r="D533" s="20" t="s">
        <v>538</v>
      </c>
      <c r="E533" s="21"/>
      <c r="F533" s="61">
        <f>F534</f>
        <v>9594269</v>
      </c>
      <c r="G533" s="22">
        <f>G534</f>
        <v>9594269</v>
      </c>
    </row>
    <row r="534" spans="1:7" ht="26.25">
      <c r="A534" s="27" t="s">
        <v>539</v>
      </c>
      <c r="B534" s="20">
        <v>10</v>
      </c>
      <c r="C534" s="20" t="s">
        <v>41</v>
      </c>
      <c r="D534" s="20" t="s">
        <v>540</v>
      </c>
      <c r="E534" s="21"/>
      <c r="F534" s="61">
        <f>F535</f>
        <v>9594269</v>
      </c>
      <c r="G534" s="22">
        <f>G535</f>
        <v>9594269</v>
      </c>
    </row>
    <row r="535" spans="1:7" ht="15">
      <c r="A535" s="94" t="s">
        <v>210</v>
      </c>
      <c r="B535" s="20">
        <v>10</v>
      </c>
      <c r="C535" s="20" t="s">
        <v>41</v>
      </c>
      <c r="D535" s="20" t="s">
        <v>540</v>
      </c>
      <c r="E535" s="21" t="s">
        <v>211</v>
      </c>
      <c r="F535" s="61">
        <v>9594269</v>
      </c>
      <c r="G535" s="22">
        <v>9594269</v>
      </c>
    </row>
    <row r="536" spans="1:7" ht="38.25" hidden="1">
      <c r="A536" s="37" t="s">
        <v>46</v>
      </c>
      <c r="B536" s="20" t="s">
        <v>499</v>
      </c>
      <c r="C536" s="20" t="s">
        <v>41</v>
      </c>
      <c r="D536" s="30" t="s">
        <v>47</v>
      </c>
      <c r="E536" s="31"/>
      <c r="F536" s="61">
        <f>F537</f>
        <v>0</v>
      </c>
      <c r="G536" s="22">
        <f>G537</f>
        <v>0</v>
      </c>
    </row>
    <row r="537" spans="1:7" ht="39" hidden="1">
      <c r="A537" s="38" t="s">
        <v>48</v>
      </c>
      <c r="B537" s="20">
        <v>10</v>
      </c>
      <c r="C537" s="20" t="s">
        <v>41</v>
      </c>
      <c r="D537" s="20" t="s">
        <v>49</v>
      </c>
      <c r="E537" s="21"/>
      <c r="F537" s="61">
        <f>F538</f>
        <v>0</v>
      </c>
      <c r="G537" s="22">
        <f>G538</f>
        <v>0</v>
      </c>
    </row>
    <row r="538" spans="1:7" ht="39" hidden="1">
      <c r="A538" s="29" t="s">
        <v>25</v>
      </c>
      <c r="B538" s="20">
        <v>10</v>
      </c>
      <c r="C538" s="20" t="s">
        <v>41</v>
      </c>
      <c r="D538" s="20" t="s">
        <v>49</v>
      </c>
      <c r="E538" s="21" t="s">
        <v>26</v>
      </c>
      <c r="F538" s="61"/>
      <c r="G538" s="22"/>
    </row>
    <row r="539" spans="1:7" ht="26.25">
      <c r="A539" s="26" t="s">
        <v>541</v>
      </c>
      <c r="B539" s="20">
        <v>10</v>
      </c>
      <c r="C539" s="20" t="s">
        <v>41</v>
      </c>
      <c r="D539" s="96" t="s">
        <v>365</v>
      </c>
      <c r="E539" s="21"/>
      <c r="F539" s="61">
        <f>F540+F546</f>
        <v>2113514</v>
      </c>
      <c r="G539" s="22">
        <f>G540+G546</f>
        <v>2113514</v>
      </c>
    </row>
    <row r="540" spans="1:7" s="36" customFormat="1" ht="39">
      <c r="A540" s="19" t="s">
        <v>366</v>
      </c>
      <c r="B540" s="32">
        <v>10</v>
      </c>
      <c r="C540" s="32" t="s">
        <v>41</v>
      </c>
      <c r="D540" s="97" t="s">
        <v>367</v>
      </c>
      <c r="E540" s="39"/>
      <c r="F540" s="123">
        <f>F541</f>
        <v>2108714</v>
      </c>
      <c r="G540" s="35">
        <f>G541</f>
        <v>2108714</v>
      </c>
    </row>
    <row r="541" spans="1:7" ht="25.5">
      <c r="A541" s="41" t="s">
        <v>368</v>
      </c>
      <c r="B541" s="20">
        <v>10</v>
      </c>
      <c r="C541" s="20" t="s">
        <v>41</v>
      </c>
      <c r="D541" s="96" t="s">
        <v>369</v>
      </c>
      <c r="E541" s="21"/>
      <c r="F541" s="61">
        <f>F544+F542</f>
        <v>2108714</v>
      </c>
      <c r="G541" s="22">
        <f>G544+G542</f>
        <v>2108714</v>
      </c>
    </row>
    <row r="542" spans="1:7" ht="25.5">
      <c r="A542" s="41" t="s">
        <v>199</v>
      </c>
      <c r="B542" s="20">
        <v>10</v>
      </c>
      <c r="C542" s="20" t="s">
        <v>41</v>
      </c>
      <c r="D542" s="96" t="s">
        <v>586</v>
      </c>
      <c r="E542" s="21"/>
      <c r="F542" s="61">
        <f>F543</f>
        <v>1000</v>
      </c>
      <c r="G542" s="22">
        <f>G543</f>
        <v>1000</v>
      </c>
    </row>
    <row r="543" spans="1:7" ht="39">
      <c r="A543" s="29" t="s">
        <v>25</v>
      </c>
      <c r="B543" s="20">
        <v>10</v>
      </c>
      <c r="C543" s="20" t="s">
        <v>41</v>
      </c>
      <c r="D543" s="96" t="s">
        <v>586</v>
      </c>
      <c r="E543" s="21" t="s">
        <v>26</v>
      </c>
      <c r="F543" s="61">
        <v>1000</v>
      </c>
      <c r="G543" s="22">
        <v>1000</v>
      </c>
    </row>
    <row r="544" spans="1:7" ht="15">
      <c r="A544" s="98" t="s">
        <v>542</v>
      </c>
      <c r="B544" s="20">
        <v>10</v>
      </c>
      <c r="C544" s="20" t="s">
        <v>41</v>
      </c>
      <c r="D544" s="96" t="s">
        <v>543</v>
      </c>
      <c r="E544" s="21"/>
      <c r="F544" s="61">
        <f>F545</f>
        <v>2107714</v>
      </c>
      <c r="G544" s="22">
        <f>G545</f>
        <v>2107714</v>
      </c>
    </row>
    <row r="545" spans="1:7" ht="15">
      <c r="A545" s="94" t="s">
        <v>210</v>
      </c>
      <c r="B545" s="20">
        <v>10</v>
      </c>
      <c r="C545" s="20" t="s">
        <v>41</v>
      </c>
      <c r="D545" s="96" t="s">
        <v>543</v>
      </c>
      <c r="E545" s="21" t="s">
        <v>211</v>
      </c>
      <c r="F545" s="61">
        <v>2107714</v>
      </c>
      <c r="G545" s="22">
        <v>2107714</v>
      </c>
    </row>
    <row r="546" spans="1:7" ht="25.5">
      <c r="A546" s="41" t="s">
        <v>384</v>
      </c>
      <c r="B546" s="20" t="s">
        <v>499</v>
      </c>
      <c r="C546" s="20" t="s">
        <v>41</v>
      </c>
      <c r="D546" s="20" t="s">
        <v>385</v>
      </c>
      <c r="E546" s="21"/>
      <c r="F546" s="61">
        <f>F547</f>
        <v>4800</v>
      </c>
      <c r="G546" s="22">
        <f>G547</f>
        <v>4800</v>
      </c>
    </row>
    <row r="547" spans="1:7" ht="77.25">
      <c r="A547" s="38" t="s">
        <v>386</v>
      </c>
      <c r="B547" s="20">
        <v>10</v>
      </c>
      <c r="C547" s="20" t="s">
        <v>41</v>
      </c>
      <c r="D547" s="96" t="s">
        <v>587</v>
      </c>
      <c r="E547" s="21"/>
      <c r="F547" s="61">
        <f>F548</f>
        <v>4800</v>
      </c>
      <c r="G547" s="22">
        <f>G548</f>
        <v>4800</v>
      </c>
    </row>
    <row r="548" spans="1:7" ht="39">
      <c r="A548" s="29" t="s">
        <v>25</v>
      </c>
      <c r="B548" s="20">
        <v>10</v>
      </c>
      <c r="C548" s="20" t="s">
        <v>41</v>
      </c>
      <c r="D548" s="96" t="s">
        <v>587</v>
      </c>
      <c r="E548" s="21" t="s">
        <v>26</v>
      </c>
      <c r="F548" s="61">
        <v>4800</v>
      </c>
      <c r="G548" s="22">
        <v>4800</v>
      </c>
    </row>
    <row r="549" spans="1:7" ht="51.75" hidden="1">
      <c r="A549" s="26" t="s">
        <v>64</v>
      </c>
      <c r="B549" s="20">
        <v>10</v>
      </c>
      <c r="C549" s="20" t="s">
        <v>41</v>
      </c>
      <c r="D549" s="30" t="s">
        <v>65</v>
      </c>
      <c r="E549" s="31"/>
      <c r="F549" s="61">
        <f aca="true" t="shared" si="30" ref="F549:G552">F550</f>
        <v>0</v>
      </c>
      <c r="G549" s="22">
        <f t="shared" si="30"/>
        <v>0</v>
      </c>
    </row>
    <row r="550" spans="1:7" s="36" customFormat="1" ht="64.5" hidden="1">
      <c r="A550" s="26" t="s">
        <v>66</v>
      </c>
      <c r="B550" s="20">
        <v>10</v>
      </c>
      <c r="C550" s="20" t="s">
        <v>41</v>
      </c>
      <c r="D550" s="33" t="s">
        <v>67</v>
      </c>
      <c r="E550" s="34"/>
      <c r="F550" s="123">
        <f t="shared" si="30"/>
        <v>0</v>
      </c>
      <c r="G550" s="35">
        <f t="shared" si="30"/>
        <v>0</v>
      </c>
    </row>
    <row r="551" spans="1:7" ht="38.25" hidden="1">
      <c r="A551" s="40" t="s">
        <v>68</v>
      </c>
      <c r="B551" s="20">
        <v>10</v>
      </c>
      <c r="C551" s="20" t="s">
        <v>41</v>
      </c>
      <c r="D551" s="30" t="s">
        <v>69</v>
      </c>
      <c r="E551" s="31"/>
      <c r="F551" s="61">
        <f t="shared" si="30"/>
        <v>0</v>
      </c>
      <c r="G551" s="22">
        <f t="shared" si="30"/>
        <v>0</v>
      </c>
    </row>
    <row r="552" spans="1:7" ht="39" hidden="1">
      <c r="A552" s="38" t="s">
        <v>70</v>
      </c>
      <c r="B552" s="20">
        <v>10</v>
      </c>
      <c r="C552" s="20" t="s">
        <v>41</v>
      </c>
      <c r="D552" s="20" t="s">
        <v>71</v>
      </c>
      <c r="E552" s="21"/>
      <c r="F552" s="61">
        <f t="shared" si="30"/>
        <v>0</v>
      </c>
      <c r="G552" s="22">
        <f t="shared" si="30"/>
        <v>0</v>
      </c>
    </row>
    <row r="553" spans="1:8" ht="39" hidden="1">
      <c r="A553" s="29" t="s">
        <v>25</v>
      </c>
      <c r="B553" s="20">
        <v>10</v>
      </c>
      <c r="C553" s="20" t="s">
        <v>41</v>
      </c>
      <c r="D553" s="20" t="s">
        <v>71</v>
      </c>
      <c r="E553" s="31" t="s">
        <v>26</v>
      </c>
      <c r="F553" s="61"/>
      <c r="G553" s="22"/>
      <c r="H553" s="28"/>
    </row>
    <row r="554" spans="1:7" ht="15" hidden="1">
      <c r="A554" s="29" t="s">
        <v>74</v>
      </c>
      <c r="B554" s="20">
        <v>10</v>
      </c>
      <c r="C554" s="20" t="s">
        <v>41</v>
      </c>
      <c r="D554" s="20" t="s">
        <v>75</v>
      </c>
      <c r="E554" s="21"/>
      <c r="F554" s="61">
        <f aca="true" t="shared" si="31" ref="F554:G556">F555</f>
        <v>0</v>
      </c>
      <c r="G554" s="22">
        <f t="shared" si="31"/>
        <v>0</v>
      </c>
    </row>
    <row r="555" spans="1:7" ht="15" hidden="1">
      <c r="A555" s="27" t="s">
        <v>76</v>
      </c>
      <c r="B555" s="20">
        <v>10</v>
      </c>
      <c r="C555" s="20" t="s">
        <v>41</v>
      </c>
      <c r="D555" s="20" t="s">
        <v>77</v>
      </c>
      <c r="E555" s="21"/>
      <c r="F555" s="61">
        <f t="shared" si="31"/>
        <v>0</v>
      </c>
      <c r="G555" s="22">
        <f t="shared" si="31"/>
        <v>0</v>
      </c>
    </row>
    <row r="556" spans="1:7" ht="26.25" hidden="1">
      <c r="A556" s="27" t="s">
        <v>23</v>
      </c>
      <c r="B556" s="20">
        <v>10</v>
      </c>
      <c r="C556" s="20" t="s">
        <v>41</v>
      </c>
      <c r="D556" s="20" t="s">
        <v>78</v>
      </c>
      <c r="E556" s="21"/>
      <c r="F556" s="61">
        <f t="shared" si="31"/>
        <v>0</v>
      </c>
      <c r="G556" s="22">
        <f t="shared" si="31"/>
        <v>0</v>
      </c>
    </row>
    <row r="557" spans="1:7" ht="39" hidden="1">
      <c r="A557" s="29" t="s">
        <v>25</v>
      </c>
      <c r="B557" s="20">
        <v>10</v>
      </c>
      <c r="C557" s="20" t="s">
        <v>41</v>
      </c>
      <c r="D557" s="20" t="s">
        <v>78</v>
      </c>
      <c r="E557" s="31" t="s">
        <v>26</v>
      </c>
      <c r="F557" s="61"/>
      <c r="G557" s="22"/>
    </row>
    <row r="558" spans="1:7" ht="15">
      <c r="A558" s="26" t="s">
        <v>544</v>
      </c>
      <c r="B558" s="20" t="s">
        <v>110</v>
      </c>
      <c r="C558" s="20"/>
      <c r="D558" s="20"/>
      <c r="E558" s="21"/>
      <c r="F558" s="61">
        <f aca="true" t="shared" si="32" ref="F558:G563">F559</f>
        <v>10327100</v>
      </c>
      <c r="G558" s="22">
        <f t="shared" si="32"/>
        <v>10327100</v>
      </c>
    </row>
    <row r="559" spans="1:7" ht="15">
      <c r="A559" s="26" t="s">
        <v>545</v>
      </c>
      <c r="B559" s="20" t="s">
        <v>110</v>
      </c>
      <c r="C559" s="20" t="s">
        <v>16</v>
      </c>
      <c r="D559" s="20"/>
      <c r="E559" s="21"/>
      <c r="F559" s="61">
        <f t="shared" si="32"/>
        <v>10327100</v>
      </c>
      <c r="G559" s="22">
        <f t="shared" si="32"/>
        <v>10327100</v>
      </c>
    </row>
    <row r="560" spans="1:7" ht="51">
      <c r="A560" s="41" t="s">
        <v>422</v>
      </c>
      <c r="B560" s="20" t="s">
        <v>110</v>
      </c>
      <c r="C560" s="20" t="s">
        <v>16</v>
      </c>
      <c r="D560" s="49" t="s">
        <v>423</v>
      </c>
      <c r="E560" s="21"/>
      <c r="F560" s="61">
        <f t="shared" si="32"/>
        <v>10327100</v>
      </c>
      <c r="G560" s="22">
        <f t="shared" si="32"/>
        <v>10327100</v>
      </c>
    </row>
    <row r="561" spans="1:7" s="36" customFormat="1" ht="63.75">
      <c r="A561" s="52" t="s">
        <v>546</v>
      </c>
      <c r="B561" s="32" t="s">
        <v>110</v>
      </c>
      <c r="C561" s="32" t="s">
        <v>16</v>
      </c>
      <c r="D561" s="57" t="s">
        <v>547</v>
      </c>
      <c r="E561" s="39"/>
      <c r="F561" s="123">
        <f>F562+F565</f>
        <v>10327100</v>
      </c>
      <c r="G561" s="35">
        <f>G562+G565</f>
        <v>10327100</v>
      </c>
    </row>
    <row r="562" spans="1:7" ht="38.25">
      <c r="A562" s="52" t="s">
        <v>548</v>
      </c>
      <c r="B562" s="20" t="s">
        <v>110</v>
      </c>
      <c r="C562" s="20" t="s">
        <v>16</v>
      </c>
      <c r="D562" s="49" t="s">
        <v>549</v>
      </c>
      <c r="E562" s="21"/>
      <c r="F562" s="61">
        <f t="shared" si="32"/>
        <v>200000</v>
      </c>
      <c r="G562" s="22">
        <f t="shared" si="32"/>
        <v>200000</v>
      </c>
    </row>
    <row r="563" spans="1:7" ht="39">
      <c r="A563" s="26" t="s">
        <v>550</v>
      </c>
      <c r="B563" s="20" t="s">
        <v>110</v>
      </c>
      <c r="C563" s="20" t="s">
        <v>16</v>
      </c>
      <c r="D563" s="49" t="s">
        <v>551</v>
      </c>
      <c r="E563" s="21"/>
      <c r="F563" s="61">
        <f t="shared" si="32"/>
        <v>200000</v>
      </c>
      <c r="G563" s="22">
        <f t="shared" si="32"/>
        <v>200000</v>
      </c>
    </row>
    <row r="564" spans="1:7" ht="26.25">
      <c r="A564" s="29" t="s">
        <v>37</v>
      </c>
      <c r="B564" s="20" t="s">
        <v>110</v>
      </c>
      <c r="C564" s="20" t="s">
        <v>16</v>
      </c>
      <c r="D564" s="49" t="s">
        <v>551</v>
      </c>
      <c r="E564" s="21" t="s">
        <v>38</v>
      </c>
      <c r="F564" s="61">
        <v>200000</v>
      </c>
      <c r="G564" s="22">
        <v>200000</v>
      </c>
    </row>
    <row r="565" spans="1:7" ht="25.5">
      <c r="A565" s="52" t="s">
        <v>552</v>
      </c>
      <c r="B565" s="20" t="s">
        <v>110</v>
      </c>
      <c r="C565" s="20" t="s">
        <v>16</v>
      </c>
      <c r="D565" s="49" t="s">
        <v>553</v>
      </c>
      <c r="E565" s="21"/>
      <c r="F565" s="61">
        <f>F566</f>
        <v>10127100</v>
      </c>
      <c r="G565" s="22">
        <f>G566</f>
        <v>10127100</v>
      </c>
    </row>
    <row r="566" spans="1:7" ht="26.25">
      <c r="A566" s="26" t="s">
        <v>199</v>
      </c>
      <c r="B566" s="20" t="s">
        <v>110</v>
      </c>
      <c r="C566" s="20" t="s">
        <v>16</v>
      </c>
      <c r="D566" s="49" t="s">
        <v>554</v>
      </c>
      <c r="E566" s="21"/>
      <c r="F566" s="61">
        <f>F568+F567+F569</f>
        <v>10127100</v>
      </c>
      <c r="G566" s="22">
        <f>G568+G567+G569</f>
        <v>10127100</v>
      </c>
    </row>
    <row r="567" spans="1:7" ht="39">
      <c r="A567" s="29" t="s">
        <v>25</v>
      </c>
      <c r="B567" s="20" t="s">
        <v>110</v>
      </c>
      <c r="C567" s="20" t="s">
        <v>16</v>
      </c>
      <c r="D567" s="49" t="s">
        <v>554</v>
      </c>
      <c r="E567" s="21" t="s">
        <v>26</v>
      </c>
      <c r="F567" s="61">
        <v>6725100</v>
      </c>
      <c r="G567" s="22">
        <v>6725100</v>
      </c>
    </row>
    <row r="568" spans="1:7" ht="26.25">
      <c r="A568" s="29" t="s">
        <v>37</v>
      </c>
      <c r="B568" s="20" t="s">
        <v>110</v>
      </c>
      <c r="C568" s="20" t="s">
        <v>16</v>
      </c>
      <c r="D568" s="49" t="s">
        <v>554</v>
      </c>
      <c r="E568" s="21" t="s">
        <v>38</v>
      </c>
      <c r="F568" s="61">
        <f>1302000-265000</f>
        <v>1037000</v>
      </c>
      <c r="G568" s="22">
        <f>1402000-365000</f>
        <v>1037000</v>
      </c>
    </row>
    <row r="569" spans="1:7" ht="15">
      <c r="A569" s="62" t="s">
        <v>79</v>
      </c>
      <c r="B569" s="20" t="s">
        <v>110</v>
      </c>
      <c r="C569" s="20" t="s">
        <v>16</v>
      </c>
      <c r="D569" s="49" t="s">
        <v>554</v>
      </c>
      <c r="E569" s="21" t="s">
        <v>80</v>
      </c>
      <c r="F569" s="61">
        <v>2365000</v>
      </c>
      <c r="G569" s="22">
        <v>2365000</v>
      </c>
    </row>
    <row r="570" spans="1:7" ht="15" hidden="1">
      <c r="A570" s="26" t="s">
        <v>555</v>
      </c>
      <c r="B570" s="20" t="s">
        <v>118</v>
      </c>
      <c r="C570" s="20"/>
      <c r="D570" s="20"/>
      <c r="E570" s="21"/>
      <c r="F570" s="61">
        <f aca="true" t="shared" si="33" ref="F570:G572">F571</f>
        <v>0</v>
      </c>
      <c r="G570" s="22">
        <f t="shared" si="33"/>
        <v>0</v>
      </c>
    </row>
    <row r="571" spans="1:7" ht="15" hidden="1">
      <c r="A571" s="26" t="s">
        <v>556</v>
      </c>
      <c r="B571" s="20" t="s">
        <v>118</v>
      </c>
      <c r="C571" s="20" t="s">
        <v>16</v>
      </c>
      <c r="D571" s="20"/>
      <c r="E571" s="21"/>
      <c r="F571" s="61">
        <f t="shared" si="33"/>
        <v>0</v>
      </c>
      <c r="G571" s="22">
        <f t="shared" si="33"/>
        <v>0</v>
      </c>
    </row>
    <row r="572" spans="1:7" ht="63.75" hidden="1">
      <c r="A572" s="40" t="s">
        <v>557</v>
      </c>
      <c r="B572" s="20" t="s">
        <v>118</v>
      </c>
      <c r="C572" s="20" t="s">
        <v>16</v>
      </c>
      <c r="D572" s="45" t="s">
        <v>558</v>
      </c>
      <c r="E572" s="21"/>
      <c r="F572" s="61">
        <f t="shared" si="33"/>
        <v>0</v>
      </c>
      <c r="G572" s="22">
        <f t="shared" si="33"/>
        <v>0</v>
      </c>
    </row>
    <row r="573" spans="1:7" s="36" customFormat="1" ht="51.75" hidden="1">
      <c r="A573" s="19" t="s">
        <v>559</v>
      </c>
      <c r="B573" s="32" t="s">
        <v>118</v>
      </c>
      <c r="C573" s="32" t="s">
        <v>16</v>
      </c>
      <c r="D573" s="45" t="s">
        <v>560</v>
      </c>
      <c r="E573" s="39"/>
      <c r="F573" s="123">
        <f>F575</f>
        <v>0</v>
      </c>
      <c r="G573" s="35">
        <f>G575</f>
        <v>0</v>
      </c>
    </row>
    <row r="574" spans="1:7" s="36" customFormat="1" ht="39" hidden="1">
      <c r="A574" s="19" t="s">
        <v>561</v>
      </c>
      <c r="B574" s="20" t="s">
        <v>118</v>
      </c>
      <c r="C574" s="20" t="s">
        <v>16</v>
      </c>
      <c r="D574" s="45" t="s">
        <v>562</v>
      </c>
      <c r="E574" s="39"/>
      <c r="F574" s="123">
        <f>F575</f>
        <v>0</v>
      </c>
      <c r="G574" s="35">
        <f>G575</f>
        <v>0</v>
      </c>
    </row>
    <row r="575" spans="1:7" ht="15" hidden="1">
      <c r="A575" s="26" t="s">
        <v>563</v>
      </c>
      <c r="B575" s="20" t="s">
        <v>118</v>
      </c>
      <c r="C575" s="20" t="s">
        <v>16</v>
      </c>
      <c r="D575" s="45" t="s">
        <v>564</v>
      </c>
      <c r="E575" s="21"/>
      <c r="F575" s="61">
        <f>F576</f>
        <v>0</v>
      </c>
      <c r="G575" s="22">
        <f>G576</f>
        <v>0</v>
      </c>
    </row>
    <row r="576" spans="1:7" ht="15" hidden="1">
      <c r="A576" s="19" t="s">
        <v>565</v>
      </c>
      <c r="B576" s="20" t="s">
        <v>118</v>
      </c>
      <c r="C576" s="20" t="s">
        <v>16</v>
      </c>
      <c r="D576" s="45" t="s">
        <v>564</v>
      </c>
      <c r="E576" s="21" t="s">
        <v>566</v>
      </c>
      <c r="F576" s="61"/>
      <c r="G576" s="22"/>
    </row>
    <row r="577" spans="1:7" ht="26.25">
      <c r="A577" s="26" t="s">
        <v>567</v>
      </c>
      <c r="B577" s="20" t="s">
        <v>568</v>
      </c>
      <c r="C577" s="20"/>
      <c r="D577" s="20"/>
      <c r="E577" s="21"/>
      <c r="F577" s="61">
        <f aca="true" t="shared" si="34" ref="F577:G582">F578</f>
        <v>9201447</v>
      </c>
      <c r="G577" s="22">
        <f t="shared" si="34"/>
        <v>9201447</v>
      </c>
    </row>
    <row r="578" spans="1:7" ht="26.25">
      <c r="A578" s="26" t="s">
        <v>569</v>
      </c>
      <c r="B578" s="20" t="s">
        <v>568</v>
      </c>
      <c r="C578" s="20" t="s">
        <v>16</v>
      </c>
      <c r="D578" s="20"/>
      <c r="E578" s="21"/>
      <c r="F578" s="61">
        <f t="shared" si="34"/>
        <v>9201447</v>
      </c>
      <c r="G578" s="22">
        <f t="shared" si="34"/>
        <v>9201447</v>
      </c>
    </row>
    <row r="579" spans="1:7" ht="48" customHeight="1">
      <c r="A579" s="40" t="s">
        <v>570</v>
      </c>
      <c r="B579" s="20" t="s">
        <v>568</v>
      </c>
      <c r="C579" s="20" t="s">
        <v>16</v>
      </c>
      <c r="D579" s="20" t="s">
        <v>558</v>
      </c>
      <c r="E579" s="21"/>
      <c r="F579" s="61">
        <f t="shared" si="34"/>
        <v>9201447</v>
      </c>
      <c r="G579" s="22">
        <f t="shared" si="34"/>
        <v>9201447</v>
      </c>
    </row>
    <row r="580" spans="1:7" s="36" customFormat="1" ht="51.75">
      <c r="A580" s="19" t="s">
        <v>571</v>
      </c>
      <c r="B580" s="32" t="s">
        <v>568</v>
      </c>
      <c r="C580" s="32" t="s">
        <v>16</v>
      </c>
      <c r="D580" s="32" t="s">
        <v>572</v>
      </c>
      <c r="E580" s="39"/>
      <c r="F580" s="123">
        <f t="shared" si="34"/>
        <v>9201447</v>
      </c>
      <c r="G580" s="35">
        <f t="shared" si="34"/>
        <v>9201447</v>
      </c>
    </row>
    <row r="581" spans="1:7" ht="25.5">
      <c r="A581" s="40" t="s">
        <v>573</v>
      </c>
      <c r="B581" s="20" t="s">
        <v>568</v>
      </c>
      <c r="C581" s="20" t="s">
        <v>16</v>
      </c>
      <c r="D581" s="20" t="s">
        <v>574</v>
      </c>
      <c r="E581" s="21"/>
      <c r="F581" s="61">
        <f t="shared" si="34"/>
        <v>9201447</v>
      </c>
      <c r="G581" s="22">
        <f t="shared" si="34"/>
        <v>9201447</v>
      </c>
    </row>
    <row r="582" spans="1:7" ht="39">
      <c r="A582" s="38" t="s">
        <v>575</v>
      </c>
      <c r="B582" s="20" t="s">
        <v>568</v>
      </c>
      <c r="C582" s="20" t="s">
        <v>16</v>
      </c>
      <c r="D582" s="20" t="s">
        <v>576</v>
      </c>
      <c r="E582" s="21"/>
      <c r="F582" s="61">
        <f t="shared" si="34"/>
        <v>9201447</v>
      </c>
      <c r="G582" s="22">
        <f t="shared" si="34"/>
        <v>9201447</v>
      </c>
    </row>
    <row r="583" spans="1:7" ht="15.75" thickBot="1">
      <c r="A583" s="99" t="s">
        <v>197</v>
      </c>
      <c r="B583" s="100" t="s">
        <v>568</v>
      </c>
      <c r="C583" s="100" t="s">
        <v>16</v>
      </c>
      <c r="D583" s="100" t="s">
        <v>576</v>
      </c>
      <c r="E583" s="101" t="s">
        <v>198</v>
      </c>
      <c r="F583" s="186">
        <v>9201447</v>
      </c>
      <c r="G583" s="102">
        <v>9201447</v>
      </c>
    </row>
    <row r="584" spans="2:7" ht="15">
      <c r="B584" s="103"/>
      <c r="C584" s="103"/>
      <c r="D584" s="103"/>
      <c r="E584" s="104"/>
      <c r="F584" s="105"/>
      <c r="G584" s="105"/>
    </row>
    <row r="585" spans="2:7" ht="15">
      <c r="B585" s="103"/>
      <c r="C585" s="103"/>
      <c r="D585" s="103"/>
      <c r="E585" s="104"/>
      <c r="F585" s="105"/>
      <c r="G585" s="105"/>
    </row>
  </sheetData>
  <sheetProtection/>
  <mergeCells count="11">
    <mergeCell ref="E10:E11"/>
    <mergeCell ref="F10:F11"/>
    <mergeCell ref="G10:G11"/>
    <mergeCell ref="B4:F4"/>
    <mergeCell ref="B5:F5"/>
    <mergeCell ref="B6:F6"/>
    <mergeCell ref="A8:G8"/>
    <mergeCell ref="A10:A11"/>
    <mergeCell ref="B10:B11"/>
    <mergeCell ref="C10:C11"/>
    <mergeCell ref="D10:D11"/>
  </mergeCells>
  <hyperlinks>
    <hyperlink ref="A277" r:id="rId1" display="consultantplus://offline/ref=C6EF3AE28B6C46D1117CBBA251A07B11C6C7C5768D606C8B0E322DA1BBA42282C9440EEF08E6CC43400230U6VF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7"/>
  <sheetViews>
    <sheetView view="pageBreakPreview" zoomScale="60" zoomScalePageLayoutView="0" workbookViewId="0" topLeftCell="A1">
      <selection activeCell="B6" sqref="B6:I6"/>
    </sheetView>
  </sheetViews>
  <sheetFormatPr defaultColWidth="9.140625" defaultRowHeight="15"/>
  <cols>
    <col min="1" max="1" width="64.8515625" style="5" customWidth="1"/>
    <col min="2" max="2" width="5.140625" style="10" customWidth="1"/>
    <col min="3" max="3" width="4.8515625" style="10" customWidth="1"/>
    <col min="4" max="4" width="5.00390625" style="10" customWidth="1"/>
    <col min="5" max="5" width="17.140625" style="10" customWidth="1"/>
    <col min="6" max="6" width="7.00390625" style="106" customWidth="1"/>
    <col min="7" max="7" width="18.421875" style="105" hidden="1" customWidth="1"/>
    <col min="8" max="8" width="14.8515625" style="116" hidden="1" customWidth="1"/>
    <col min="9" max="9" width="16.8515625" style="105" customWidth="1"/>
    <col min="10" max="10" width="15.421875" style="1" bestFit="1" customWidth="1"/>
    <col min="11" max="11" width="20.00390625" style="1" customWidth="1"/>
    <col min="12" max="12" width="13.8515625" style="1" bestFit="1" customWidth="1"/>
    <col min="13" max="16384" width="9.140625" style="1" customWidth="1"/>
  </cols>
  <sheetData>
    <row r="1" spans="2:8" ht="15">
      <c r="B1" s="2" t="s">
        <v>588</v>
      </c>
      <c r="D1" s="2"/>
      <c r="E1" s="2"/>
      <c r="F1" s="3"/>
      <c r="H1" s="109"/>
    </row>
    <row r="2" spans="2:8" ht="15.75" customHeight="1">
      <c r="B2" s="2" t="s">
        <v>1</v>
      </c>
      <c r="C2" s="2"/>
      <c r="D2" s="2"/>
      <c r="E2" s="2"/>
      <c r="F2" s="3"/>
      <c r="H2" s="110"/>
    </row>
    <row r="3" spans="2:8" ht="15.75">
      <c r="B3" s="8" t="s">
        <v>2</v>
      </c>
      <c r="C3" s="8"/>
      <c r="D3" s="8"/>
      <c r="E3" s="111"/>
      <c r="F3" s="9"/>
      <c r="H3" s="110"/>
    </row>
    <row r="4" spans="1:8" ht="14.25" customHeight="1">
      <c r="A4" s="112"/>
      <c r="B4" s="8" t="s">
        <v>703</v>
      </c>
      <c r="C4" s="8"/>
      <c r="D4" s="8"/>
      <c r="E4" s="111"/>
      <c r="F4" s="9"/>
      <c r="H4" s="110"/>
    </row>
    <row r="5" spans="1:9" ht="28.5" customHeight="1">
      <c r="A5" s="113"/>
      <c r="B5" s="462" t="s">
        <v>691</v>
      </c>
      <c r="C5" s="462"/>
      <c r="D5" s="462"/>
      <c r="E5" s="462"/>
      <c r="F5" s="462"/>
      <c r="G5" s="462"/>
      <c r="H5" s="462"/>
      <c r="I5" s="462"/>
    </row>
    <row r="6" spans="1:9" ht="39" customHeight="1">
      <c r="A6" s="113"/>
      <c r="B6" s="445" t="s">
        <v>1130</v>
      </c>
      <c r="C6" s="445"/>
      <c r="D6" s="445"/>
      <c r="E6" s="445"/>
      <c r="F6" s="445"/>
      <c r="G6" s="445"/>
      <c r="H6" s="445"/>
      <c r="I6" s="445"/>
    </row>
    <row r="7" spans="1:9" ht="12.75" hidden="1">
      <c r="A7" s="113"/>
      <c r="B7" s="245"/>
      <c r="C7" s="245"/>
      <c r="D7" s="245"/>
      <c r="E7" s="245"/>
      <c r="F7" s="245"/>
      <c r="G7" s="114"/>
      <c r="H7" s="245"/>
      <c r="I7" s="245"/>
    </row>
    <row r="8" spans="1:9" ht="41.25" customHeight="1">
      <c r="A8" s="463" t="s">
        <v>632</v>
      </c>
      <c r="B8" s="463"/>
      <c r="C8" s="463"/>
      <c r="D8" s="463"/>
      <c r="E8" s="463"/>
      <c r="F8" s="463"/>
      <c r="G8" s="463"/>
      <c r="H8" s="463"/>
      <c r="I8" s="463"/>
    </row>
    <row r="9" spans="6:9" ht="18.75" customHeight="1" thickBot="1">
      <c r="F9" s="11"/>
      <c r="G9" s="115"/>
      <c r="I9" s="12" t="s">
        <v>3</v>
      </c>
    </row>
    <row r="10" spans="1:11" ht="27.75" customHeight="1">
      <c r="A10" s="447" t="s">
        <v>4</v>
      </c>
      <c r="B10" s="449" t="s">
        <v>589</v>
      </c>
      <c r="C10" s="449" t="s">
        <v>5</v>
      </c>
      <c r="D10" s="449" t="s">
        <v>6</v>
      </c>
      <c r="E10" s="451" t="s">
        <v>7</v>
      </c>
      <c r="F10" s="451" t="s">
        <v>8</v>
      </c>
      <c r="G10" s="464" t="s">
        <v>633</v>
      </c>
      <c r="H10" s="455" t="s">
        <v>590</v>
      </c>
      <c r="I10" s="460" t="s">
        <v>9</v>
      </c>
      <c r="K10" s="24"/>
    </row>
    <row r="11" spans="1:9" ht="3.75" customHeight="1" thickBot="1">
      <c r="A11" s="448"/>
      <c r="B11" s="450"/>
      <c r="C11" s="450"/>
      <c r="D11" s="450"/>
      <c r="E11" s="452"/>
      <c r="F11" s="452"/>
      <c r="G11" s="465"/>
      <c r="H11" s="456"/>
      <c r="I11" s="461"/>
    </row>
    <row r="12" spans="1:9" s="18" customFormat="1" ht="12.75" customHeight="1">
      <c r="A12" s="117">
        <v>1</v>
      </c>
      <c r="B12" s="15">
        <v>2</v>
      </c>
      <c r="C12" s="15" t="s">
        <v>11</v>
      </c>
      <c r="D12" s="15" t="s">
        <v>12</v>
      </c>
      <c r="E12" s="16" t="s">
        <v>13</v>
      </c>
      <c r="F12" s="16" t="s">
        <v>591</v>
      </c>
      <c r="G12" s="118"/>
      <c r="H12" s="119"/>
      <c r="I12" s="120" t="s">
        <v>592</v>
      </c>
    </row>
    <row r="13" spans="1:12" s="23" customFormat="1" ht="20.25">
      <c r="A13" s="121" t="s">
        <v>14</v>
      </c>
      <c r="B13" s="20"/>
      <c r="C13" s="20"/>
      <c r="D13" s="20"/>
      <c r="E13" s="20"/>
      <c r="F13" s="21"/>
      <c r="G13" s="61">
        <f>G14+G410+G612</f>
        <v>637727046.31</v>
      </c>
      <c r="H13" s="61">
        <f>H14+H410+H612</f>
        <v>18257058.78</v>
      </c>
      <c r="I13" s="22">
        <f>G13+H13</f>
        <v>655984105.0899999</v>
      </c>
      <c r="J13" s="1"/>
      <c r="K13" s="146"/>
      <c r="L13" s="25"/>
    </row>
    <row r="14" spans="1:11" ht="16.5" customHeight="1">
      <c r="A14" s="121" t="s">
        <v>593</v>
      </c>
      <c r="B14" s="20" t="s">
        <v>594</v>
      </c>
      <c r="C14" s="20"/>
      <c r="D14" s="20"/>
      <c r="E14" s="20"/>
      <c r="F14" s="21"/>
      <c r="G14" s="61">
        <f>G15+G180+G196+G272+G322+G338+G346+G383+G403+G315+G390</f>
        <v>151218110.22</v>
      </c>
      <c r="H14" s="61">
        <f>H15+H180+H196+H272+H322+H338+H346+H383+H403+H315+H390</f>
        <v>611130</v>
      </c>
      <c r="I14" s="61">
        <f>I15+I180+I196+I272+I322+I338+I346+I383+I403+I315+I390</f>
        <v>151829240.22</v>
      </c>
      <c r="J14" s="28"/>
      <c r="K14" s="28"/>
    </row>
    <row r="15" spans="1:11" ht="15">
      <c r="A15" s="26" t="s">
        <v>15</v>
      </c>
      <c r="B15" s="20" t="s">
        <v>594</v>
      </c>
      <c r="C15" s="20" t="s">
        <v>16</v>
      </c>
      <c r="D15" s="20"/>
      <c r="E15" s="20"/>
      <c r="F15" s="21"/>
      <c r="G15" s="61">
        <f>G16+G21+G30+G88+G93+G76+G71+G83</f>
        <v>59296653.81</v>
      </c>
      <c r="H15" s="122"/>
      <c r="I15" s="22">
        <f aca="true" t="shared" si="0" ref="I15:I90">G15+H15</f>
        <v>59296653.81</v>
      </c>
      <c r="K15" s="28"/>
    </row>
    <row r="16" spans="1:9" ht="28.5" customHeight="1">
      <c r="A16" s="27" t="s">
        <v>17</v>
      </c>
      <c r="B16" s="20" t="s">
        <v>594</v>
      </c>
      <c r="C16" s="20" t="s">
        <v>16</v>
      </c>
      <c r="D16" s="20" t="s">
        <v>18</v>
      </c>
      <c r="E16" s="20"/>
      <c r="F16" s="21"/>
      <c r="G16" s="61">
        <f>G18</f>
        <v>1561000</v>
      </c>
      <c r="H16" s="122"/>
      <c r="I16" s="22">
        <f t="shared" si="0"/>
        <v>1561000</v>
      </c>
    </row>
    <row r="17" spans="1:9" ht="19.5" customHeight="1">
      <c r="A17" s="29" t="s">
        <v>19</v>
      </c>
      <c r="B17" s="20" t="s">
        <v>594</v>
      </c>
      <c r="C17" s="20" t="s">
        <v>16</v>
      </c>
      <c r="D17" s="20" t="s">
        <v>18</v>
      </c>
      <c r="E17" s="30" t="s">
        <v>20</v>
      </c>
      <c r="F17" s="21"/>
      <c r="G17" s="61">
        <f>G18</f>
        <v>1561000</v>
      </c>
      <c r="H17" s="122"/>
      <c r="I17" s="22">
        <f t="shared" si="0"/>
        <v>1561000</v>
      </c>
    </row>
    <row r="18" spans="1:9" ht="17.25" customHeight="1">
      <c r="A18" s="26" t="s">
        <v>21</v>
      </c>
      <c r="B18" s="20" t="s">
        <v>594</v>
      </c>
      <c r="C18" s="20" t="s">
        <v>16</v>
      </c>
      <c r="D18" s="20" t="s">
        <v>18</v>
      </c>
      <c r="E18" s="30" t="s">
        <v>22</v>
      </c>
      <c r="F18" s="21"/>
      <c r="G18" s="61">
        <f>G20</f>
        <v>1561000</v>
      </c>
      <c r="H18" s="122"/>
      <c r="I18" s="22">
        <f t="shared" si="0"/>
        <v>1561000</v>
      </c>
    </row>
    <row r="19" spans="1:9" ht="30" customHeight="1">
      <c r="A19" s="27" t="s">
        <v>23</v>
      </c>
      <c r="B19" s="20" t="s">
        <v>594</v>
      </c>
      <c r="C19" s="20" t="s">
        <v>16</v>
      </c>
      <c r="D19" s="20" t="s">
        <v>18</v>
      </c>
      <c r="E19" s="30" t="s">
        <v>24</v>
      </c>
      <c r="F19" s="21"/>
      <c r="G19" s="61">
        <f>G20</f>
        <v>1561000</v>
      </c>
      <c r="H19" s="122"/>
      <c r="I19" s="22">
        <f t="shared" si="0"/>
        <v>1561000</v>
      </c>
    </row>
    <row r="20" spans="1:9" ht="41.25" customHeight="1">
      <c r="A20" s="29" t="s">
        <v>25</v>
      </c>
      <c r="B20" s="20" t="s">
        <v>594</v>
      </c>
      <c r="C20" s="20" t="s">
        <v>16</v>
      </c>
      <c r="D20" s="20" t="s">
        <v>18</v>
      </c>
      <c r="E20" s="30" t="s">
        <v>24</v>
      </c>
      <c r="F20" s="31" t="s">
        <v>26</v>
      </c>
      <c r="G20" s="61">
        <v>1561000</v>
      </c>
      <c r="H20" s="122"/>
      <c r="I20" s="22">
        <f t="shared" si="0"/>
        <v>1561000</v>
      </c>
    </row>
    <row r="21" spans="1:9" ht="42" customHeight="1">
      <c r="A21" s="27" t="s">
        <v>27</v>
      </c>
      <c r="B21" s="20" t="s">
        <v>594</v>
      </c>
      <c r="C21" s="20" t="s">
        <v>16</v>
      </c>
      <c r="D21" s="20" t="s">
        <v>28</v>
      </c>
      <c r="E21" s="20"/>
      <c r="F21" s="21"/>
      <c r="G21" s="61">
        <f>G22</f>
        <v>1694300</v>
      </c>
      <c r="H21" s="122"/>
      <c r="I21" s="22">
        <f t="shared" si="0"/>
        <v>1694300</v>
      </c>
    </row>
    <row r="22" spans="1:9" ht="30.75" customHeight="1">
      <c r="A22" s="29" t="s">
        <v>29</v>
      </c>
      <c r="B22" s="20" t="s">
        <v>594</v>
      </c>
      <c r="C22" s="20" t="s">
        <v>16</v>
      </c>
      <c r="D22" s="20" t="s">
        <v>28</v>
      </c>
      <c r="E22" s="30" t="s">
        <v>30</v>
      </c>
      <c r="F22" s="21"/>
      <c r="G22" s="61">
        <f>G23+G26</f>
        <v>1694300</v>
      </c>
      <c r="H22" s="122"/>
      <c r="I22" s="22">
        <f t="shared" si="0"/>
        <v>1694300</v>
      </c>
    </row>
    <row r="23" spans="1:9" ht="18.75" customHeight="1">
      <c r="A23" s="26" t="s">
        <v>31</v>
      </c>
      <c r="B23" s="20" t="s">
        <v>594</v>
      </c>
      <c r="C23" s="20" t="s">
        <v>16</v>
      </c>
      <c r="D23" s="20" t="s">
        <v>28</v>
      </c>
      <c r="E23" s="30" t="s">
        <v>32</v>
      </c>
      <c r="F23" s="21"/>
      <c r="G23" s="61">
        <f>G24</f>
        <v>824000</v>
      </c>
      <c r="H23" s="122"/>
      <c r="I23" s="22">
        <f t="shared" si="0"/>
        <v>824000</v>
      </c>
    </row>
    <row r="24" spans="1:9" ht="26.25">
      <c r="A24" s="27" t="s">
        <v>23</v>
      </c>
      <c r="B24" s="20" t="s">
        <v>594</v>
      </c>
      <c r="C24" s="20" t="s">
        <v>16</v>
      </c>
      <c r="D24" s="20" t="s">
        <v>28</v>
      </c>
      <c r="E24" s="30" t="s">
        <v>33</v>
      </c>
      <c r="F24" s="31"/>
      <c r="G24" s="61">
        <f>G25</f>
        <v>824000</v>
      </c>
      <c r="H24" s="122"/>
      <c r="I24" s="22">
        <f t="shared" si="0"/>
        <v>824000</v>
      </c>
    </row>
    <row r="25" spans="1:9" ht="44.25" customHeight="1">
      <c r="A25" s="29" t="s">
        <v>25</v>
      </c>
      <c r="B25" s="20" t="s">
        <v>594</v>
      </c>
      <c r="C25" s="20" t="s">
        <v>16</v>
      </c>
      <c r="D25" s="20" t="s">
        <v>28</v>
      </c>
      <c r="E25" s="30" t="s">
        <v>33</v>
      </c>
      <c r="F25" s="31" t="s">
        <v>26</v>
      </c>
      <c r="G25" s="61">
        <v>824000</v>
      </c>
      <c r="H25" s="122"/>
      <c r="I25" s="22">
        <f t="shared" si="0"/>
        <v>824000</v>
      </c>
    </row>
    <row r="26" spans="1:9" ht="18" customHeight="1">
      <c r="A26" s="26" t="s">
        <v>34</v>
      </c>
      <c r="B26" s="20" t="s">
        <v>594</v>
      </c>
      <c r="C26" s="20" t="s">
        <v>16</v>
      </c>
      <c r="D26" s="20" t="s">
        <v>28</v>
      </c>
      <c r="E26" s="30" t="s">
        <v>35</v>
      </c>
      <c r="F26" s="31"/>
      <c r="G26" s="61">
        <f>G27</f>
        <v>870300</v>
      </c>
      <c r="H26" s="122"/>
      <c r="I26" s="22">
        <f t="shared" si="0"/>
        <v>870300</v>
      </c>
    </row>
    <row r="27" spans="1:9" ht="27.75" customHeight="1">
      <c r="A27" s="27" t="s">
        <v>23</v>
      </c>
      <c r="B27" s="20" t="s">
        <v>594</v>
      </c>
      <c r="C27" s="20" t="s">
        <v>16</v>
      </c>
      <c r="D27" s="20" t="s">
        <v>28</v>
      </c>
      <c r="E27" s="30" t="s">
        <v>36</v>
      </c>
      <c r="F27" s="31"/>
      <c r="G27" s="61">
        <f>G28+G29</f>
        <v>870300</v>
      </c>
      <c r="H27" s="122"/>
      <c r="I27" s="22">
        <f t="shared" si="0"/>
        <v>870300</v>
      </c>
    </row>
    <row r="28" spans="1:9" ht="39">
      <c r="A28" s="29" t="s">
        <v>25</v>
      </c>
      <c r="B28" s="20" t="s">
        <v>594</v>
      </c>
      <c r="C28" s="20" t="s">
        <v>16</v>
      </c>
      <c r="D28" s="20" t="s">
        <v>28</v>
      </c>
      <c r="E28" s="30" t="s">
        <v>36</v>
      </c>
      <c r="F28" s="31" t="s">
        <v>26</v>
      </c>
      <c r="G28" s="61">
        <v>870300</v>
      </c>
      <c r="H28" s="122"/>
      <c r="I28" s="22">
        <f t="shared" si="0"/>
        <v>870300</v>
      </c>
    </row>
    <row r="29" spans="1:9" ht="26.25" hidden="1">
      <c r="A29" s="29" t="s">
        <v>37</v>
      </c>
      <c r="B29" s="20" t="s">
        <v>594</v>
      </c>
      <c r="C29" s="20" t="s">
        <v>16</v>
      </c>
      <c r="D29" s="20" t="s">
        <v>28</v>
      </c>
      <c r="E29" s="30" t="s">
        <v>36</v>
      </c>
      <c r="F29" s="31" t="s">
        <v>38</v>
      </c>
      <c r="G29" s="61"/>
      <c r="H29" s="122"/>
      <c r="I29" s="22">
        <f t="shared" si="0"/>
        <v>0</v>
      </c>
    </row>
    <row r="30" spans="1:9" ht="39">
      <c r="A30" s="27" t="s">
        <v>39</v>
      </c>
      <c r="B30" s="20" t="s">
        <v>594</v>
      </c>
      <c r="C30" s="20" t="s">
        <v>40</v>
      </c>
      <c r="D30" s="20" t="s">
        <v>41</v>
      </c>
      <c r="E30" s="20"/>
      <c r="F30" s="21"/>
      <c r="G30" s="61">
        <f>G31+G48+G63+G57+G42</f>
        <v>21720439</v>
      </c>
      <c r="H30" s="122"/>
      <c r="I30" s="22">
        <f t="shared" si="0"/>
        <v>21720439</v>
      </c>
    </row>
    <row r="31" spans="1:9" ht="42" customHeight="1">
      <c r="A31" s="26" t="s">
        <v>42</v>
      </c>
      <c r="B31" s="20" t="s">
        <v>594</v>
      </c>
      <c r="C31" s="20" t="s">
        <v>40</v>
      </c>
      <c r="D31" s="20" t="s">
        <v>41</v>
      </c>
      <c r="E31" s="30" t="s">
        <v>43</v>
      </c>
      <c r="F31" s="31"/>
      <c r="G31" s="61">
        <f>G37+G32</f>
        <v>3057950</v>
      </c>
      <c r="H31" s="122"/>
      <c r="I31" s="22">
        <f t="shared" si="0"/>
        <v>3057950</v>
      </c>
    </row>
    <row r="32" spans="1:9" ht="59.25" customHeight="1">
      <c r="A32" s="29" t="s">
        <v>44</v>
      </c>
      <c r="B32" s="20" t="s">
        <v>594</v>
      </c>
      <c r="C32" s="32" t="s">
        <v>16</v>
      </c>
      <c r="D32" s="32" t="s">
        <v>41</v>
      </c>
      <c r="E32" s="33" t="s">
        <v>45</v>
      </c>
      <c r="F32" s="34"/>
      <c r="G32" s="123">
        <f>G34</f>
        <v>917350</v>
      </c>
      <c r="H32" s="122"/>
      <c r="I32" s="22">
        <f t="shared" si="0"/>
        <v>917350</v>
      </c>
    </row>
    <row r="33" spans="1:9" ht="48" customHeight="1">
      <c r="A33" s="37" t="s">
        <v>46</v>
      </c>
      <c r="B33" s="20" t="s">
        <v>594</v>
      </c>
      <c r="C33" s="20" t="s">
        <v>16</v>
      </c>
      <c r="D33" s="20" t="s">
        <v>41</v>
      </c>
      <c r="E33" s="30" t="s">
        <v>47</v>
      </c>
      <c r="F33" s="31"/>
      <c r="G33" s="61">
        <f>G34</f>
        <v>917350</v>
      </c>
      <c r="H33" s="122"/>
      <c r="I33" s="22">
        <f t="shared" si="0"/>
        <v>917350</v>
      </c>
    </row>
    <row r="34" spans="1:9" ht="42" customHeight="1">
      <c r="A34" s="124" t="s">
        <v>48</v>
      </c>
      <c r="B34" s="20" t="s">
        <v>594</v>
      </c>
      <c r="C34" s="20" t="s">
        <v>16</v>
      </c>
      <c r="D34" s="20" t="s">
        <v>41</v>
      </c>
      <c r="E34" s="30" t="s">
        <v>49</v>
      </c>
      <c r="F34" s="31"/>
      <c r="G34" s="61">
        <f>G35+G36</f>
        <v>917350</v>
      </c>
      <c r="H34" s="127"/>
      <c r="I34" s="22">
        <f t="shared" si="0"/>
        <v>917350</v>
      </c>
    </row>
    <row r="35" spans="1:9" ht="42.75" customHeight="1">
      <c r="A35" s="29" t="s">
        <v>25</v>
      </c>
      <c r="B35" s="20" t="s">
        <v>594</v>
      </c>
      <c r="C35" s="20" t="s">
        <v>16</v>
      </c>
      <c r="D35" s="20" t="s">
        <v>41</v>
      </c>
      <c r="E35" s="30" t="s">
        <v>49</v>
      </c>
      <c r="F35" s="31" t="s">
        <v>26</v>
      </c>
      <c r="G35" s="61">
        <v>880350</v>
      </c>
      <c r="H35" s="127"/>
      <c r="I35" s="22">
        <f t="shared" si="0"/>
        <v>880350</v>
      </c>
    </row>
    <row r="36" spans="1:9" ht="26.25">
      <c r="A36" s="29" t="s">
        <v>37</v>
      </c>
      <c r="B36" s="20" t="s">
        <v>594</v>
      </c>
      <c r="C36" s="20" t="s">
        <v>16</v>
      </c>
      <c r="D36" s="20" t="s">
        <v>41</v>
      </c>
      <c r="E36" s="30" t="s">
        <v>49</v>
      </c>
      <c r="F36" s="31" t="s">
        <v>38</v>
      </c>
      <c r="G36" s="61">
        <v>37000</v>
      </c>
      <c r="H36" s="127"/>
      <c r="I36" s="22">
        <f t="shared" si="0"/>
        <v>37000</v>
      </c>
    </row>
    <row r="37" spans="1:9" ht="57.75" customHeight="1">
      <c r="A37" s="27" t="s">
        <v>50</v>
      </c>
      <c r="B37" s="20" t="s">
        <v>594</v>
      </c>
      <c r="C37" s="32" t="s">
        <v>16</v>
      </c>
      <c r="D37" s="32" t="s">
        <v>41</v>
      </c>
      <c r="E37" s="33" t="s">
        <v>51</v>
      </c>
      <c r="F37" s="39"/>
      <c r="G37" s="123">
        <f>G38</f>
        <v>2140600</v>
      </c>
      <c r="H37" s="127"/>
      <c r="I37" s="22">
        <f t="shared" si="0"/>
        <v>2140600</v>
      </c>
    </row>
    <row r="38" spans="1:9" ht="43.5" customHeight="1">
      <c r="A38" s="40" t="s">
        <v>52</v>
      </c>
      <c r="B38" s="20" t="s">
        <v>594</v>
      </c>
      <c r="C38" s="20" t="s">
        <v>16</v>
      </c>
      <c r="D38" s="20" t="s">
        <v>41</v>
      </c>
      <c r="E38" s="30" t="s">
        <v>53</v>
      </c>
      <c r="F38" s="21"/>
      <c r="G38" s="61">
        <f>G39</f>
        <v>2140600</v>
      </c>
      <c r="H38" s="127"/>
      <c r="I38" s="22">
        <f t="shared" si="0"/>
        <v>2140600</v>
      </c>
    </row>
    <row r="39" spans="1:9" ht="33" customHeight="1">
      <c r="A39" s="27" t="s">
        <v>54</v>
      </c>
      <c r="B39" s="20" t="s">
        <v>594</v>
      </c>
      <c r="C39" s="20" t="s">
        <v>16</v>
      </c>
      <c r="D39" s="20" t="s">
        <v>41</v>
      </c>
      <c r="E39" s="30" t="s">
        <v>55</v>
      </c>
      <c r="F39" s="21"/>
      <c r="G39" s="61">
        <f>G40+G41</f>
        <v>2140600</v>
      </c>
      <c r="H39" s="127"/>
      <c r="I39" s="22">
        <f t="shared" si="0"/>
        <v>2140600</v>
      </c>
    </row>
    <row r="40" spans="1:9" ht="43.5" customHeight="1">
      <c r="A40" s="29" t="s">
        <v>25</v>
      </c>
      <c r="B40" s="20" t="s">
        <v>594</v>
      </c>
      <c r="C40" s="20" t="s">
        <v>16</v>
      </c>
      <c r="D40" s="20" t="s">
        <v>41</v>
      </c>
      <c r="E40" s="30" t="s">
        <v>55</v>
      </c>
      <c r="F40" s="31" t="s">
        <v>26</v>
      </c>
      <c r="G40" s="61">
        <v>2140600</v>
      </c>
      <c r="H40" s="127"/>
      <c r="I40" s="22">
        <f t="shared" si="0"/>
        <v>2140600</v>
      </c>
    </row>
    <row r="41" spans="1:9" ht="26.25" hidden="1">
      <c r="A41" s="29" t="s">
        <v>37</v>
      </c>
      <c r="B41" s="20" t="s">
        <v>594</v>
      </c>
      <c r="C41" s="20" t="s">
        <v>16</v>
      </c>
      <c r="D41" s="20" t="s">
        <v>41</v>
      </c>
      <c r="E41" s="30" t="s">
        <v>55</v>
      </c>
      <c r="F41" s="31" t="s">
        <v>38</v>
      </c>
      <c r="G41" s="61">
        <f>60633-60633</f>
        <v>0</v>
      </c>
      <c r="H41" s="122"/>
      <c r="I41" s="22">
        <f t="shared" si="0"/>
        <v>0</v>
      </c>
    </row>
    <row r="42" spans="1:9" ht="45.75" customHeight="1">
      <c r="A42" s="19" t="s">
        <v>56</v>
      </c>
      <c r="B42" s="20" t="s">
        <v>594</v>
      </c>
      <c r="C42" s="20" t="s">
        <v>16</v>
      </c>
      <c r="D42" s="20" t="s">
        <v>41</v>
      </c>
      <c r="E42" s="30" t="s">
        <v>57</v>
      </c>
      <c r="F42" s="21"/>
      <c r="G42" s="61">
        <f>G43</f>
        <v>326209</v>
      </c>
      <c r="H42" s="122"/>
      <c r="I42" s="22">
        <f t="shared" si="0"/>
        <v>326209</v>
      </c>
    </row>
    <row r="43" spans="1:9" s="36" customFormat="1" ht="72" customHeight="1">
      <c r="A43" s="40" t="s">
        <v>58</v>
      </c>
      <c r="B43" s="32" t="s">
        <v>594</v>
      </c>
      <c r="C43" s="32" t="s">
        <v>16</v>
      </c>
      <c r="D43" s="32" t="s">
        <v>41</v>
      </c>
      <c r="E43" s="33" t="s">
        <v>59</v>
      </c>
      <c r="F43" s="39"/>
      <c r="G43" s="123">
        <f>G45</f>
        <v>326209</v>
      </c>
      <c r="H43" s="125"/>
      <c r="I43" s="35">
        <f t="shared" si="0"/>
        <v>326209</v>
      </c>
    </row>
    <row r="44" spans="1:9" ht="30.75" customHeight="1">
      <c r="A44" s="41" t="s">
        <v>60</v>
      </c>
      <c r="B44" s="20" t="s">
        <v>594</v>
      </c>
      <c r="C44" s="20" t="s">
        <v>16</v>
      </c>
      <c r="D44" s="20" t="s">
        <v>41</v>
      </c>
      <c r="E44" s="30" t="s">
        <v>61</v>
      </c>
      <c r="F44" s="21"/>
      <c r="G44" s="61">
        <f>G45</f>
        <v>326209</v>
      </c>
      <c r="H44" s="122"/>
      <c r="I44" s="22">
        <f t="shared" si="0"/>
        <v>326209</v>
      </c>
    </row>
    <row r="45" spans="1:9" ht="31.5" customHeight="1">
      <c r="A45" s="124" t="s">
        <v>62</v>
      </c>
      <c r="B45" s="20" t="s">
        <v>594</v>
      </c>
      <c r="C45" s="20" t="s">
        <v>16</v>
      </c>
      <c r="D45" s="20" t="s">
        <v>41</v>
      </c>
      <c r="E45" s="30" t="s">
        <v>63</v>
      </c>
      <c r="F45" s="21"/>
      <c r="G45" s="61">
        <f>G46+G47</f>
        <v>326209</v>
      </c>
      <c r="H45" s="122"/>
      <c r="I45" s="22">
        <f t="shared" si="0"/>
        <v>326209</v>
      </c>
    </row>
    <row r="46" spans="1:9" ht="39">
      <c r="A46" s="29" t="s">
        <v>25</v>
      </c>
      <c r="B46" s="20" t="s">
        <v>594</v>
      </c>
      <c r="C46" s="20" t="s">
        <v>16</v>
      </c>
      <c r="D46" s="20" t="s">
        <v>41</v>
      </c>
      <c r="E46" s="30" t="s">
        <v>63</v>
      </c>
      <c r="F46" s="31" t="s">
        <v>26</v>
      </c>
      <c r="G46" s="61">
        <v>316209</v>
      </c>
      <c r="H46" s="122"/>
      <c r="I46" s="22">
        <f t="shared" si="0"/>
        <v>316209</v>
      </c>
    </row>
    <row r="47" spans="1:9" ht="31.5" customHeight="1">
      <c r="A47" s="29" t="s">
        <v>37</v>
      </c>
      <c r="B47" s="20" t="s">
        <v>594</v>
      </c>
      <c r="C47" s="20" t="s">
        <v>16</v>
      </c>
      <c r="D47" s="20" t="s">
        <v>41</v>
      </c>
      <c r="E47" s="30" t="s">
        <v>63</v>
      </c>
      <c r="F47" s="31" t="s">
        <v>38</v>
      </c>
      <c r="G47" s="61">
        <v>10000</v>
      </c>
      <c r="H47" s="122"/>
      <c r="I47" s="22">
        <f t="shared" si="0"/>
        <v>10000</v>
      </c>
    </row>
    <row r="48" spans="1:9" ht="54.75" customHeight="1">
      <c r="A48" s="26" t="s">
        <v>64</v>
      </c>
      <c r="B48" s="20" t="s">
        <v>594</v>
      </c>
      <c r="C48" s="20" t="s">
        <v>16</v>
      </c>
      <c r="D48" s="20" t="s">
        <v>41</v>
      </c>
      <c r="E48" s="30" t="s">
        <v>65</v>
      </c>
      <c r="F48" s="31"/>
      <c r="G48" s="61">
        <f>G49</f>
        <v>611000</v>
      </c>
      <c r="H48" s="122"/>
      <c r="I48" s="22">
        <f t="shared" si="0"/>
        <v>611000</v>
      </c>
    </row>
    <row r="49" spans="1:9" s="36" customFormat="1" ht="72.75" customHeight="1">
      <c r="A49" s="26" t="s">
        <v>66</v>
      </c>
      <c r="B49" s="32" t="s">
        <v>594</v>
      </c>
      <c r="C49" s="32" t="s">
        <v>16</v>
      </c>
      <c r="D49" s="32" t="s">
        <v>41</v>
      </c>
      <c r="E49" s="33" t="s">
        <v>67</v>
      </c>
      <c r="F49" s="34"/>
      <c r="G49" s="123">
        <f>G51+G54</f>
        <v>611000</v>
      </c>
      <c r="H49" s="125"/>
      <c r="I49" s="35">
        <f t="shared" si="0"/>
        <v>611000</v>
      </c>
    </row>
    <row r="50" spans="1:9" ht="42" customHeight="1">
      <c r="A50" s="40" t="s">
        <v>68</v>
      </c>
      <c r="B50" s="20" t="s">
        <v>594</v>
      </c>
      <c r="C50" s="20" t="s">
        <v>16</v>
      </c>
      <c r="D50" s="20" t="s">
        <v>41</v>
      </c>
      <c r="E50" s="30" t="s">
        <v>69</v>
      </c>
      <c r="F50" s="31"/>
      <c r="G50" s="61">
        <f>G51+G54</f>
        <v>611000</v>
      </c>
      <c r="H50" s="122"/>
      <c r="I50" s="22">
        <f t="shared" si="0"/>
        <v>611000</v>
      </c>
    </row>
    <row r="51" spans="1:9" ht="44.25" customHeight="1">
      <c r="A51" s="124" t="s">
        <v>70</v>
      </c>
      <c r="B51" s="20" t="s">
        <v>594</v>
      </c>
      <c r="C51" s="20" t="s">
        <v>16</v>
      </c>
      <c r="D51" s="20" t="s">
        <v>41</v>
      </c>
      <c r="E51" s="20" t="s">
        <v>71</v>
      </c>
      <c r="F51" s="21"/>
      <c r="G51" s="61">
        <f>G52+G53</f>
        <v>305200</v>
      </c>
      <c r="H51" s="122"/>
      <c r="I51" s="22">
        <f t="shared" si="0"/>
        <v>305200</v>
      </c>
    </row>
    <row r="52" spans="1:9" ht="45.75" customHeight="1">
      <c r="A52" s="29" t="s">
        <v>25</v>
      </c>
      <c r="B52" s="20" t="s">
        <v>594</v>
      </c>
      <c r="C52" s="20" t="s">
        <v>16</v>
      </c>
      <c r="D52" s="20" t="s">
        <v>41</v>
      </c>
      <c r="E52" s="20" t="s">
        <v>71</v>
      </c>
      <c r="F52" s="31" t="s">
        <v>26</v>
      </c>
      <c r="G52" s="61">
        <v>305200</v>
      </c>
      <c r="H52" s="122"/>
      <c r="I52" s="22">
        <f t="shared" si="0"/>
        <v>305200</v>
      </c>
    </row>
    <row r="53" spans="1:9" ht="26.25" hidden="1">
      <c r="A53" s="29" t="s">
        <v>37</v>
      </c>
      <c r="B53" s="20" t="s">
        <v>594</v>
      </c>
      <c r="C53" s="20" t="s">
        <v>16</v>
      </c>
      <c r="D53" s="20" t="s">
        <v>41</v>
      </c>
      <c r="E53" s="20" t="s">
        <v>71</v>
      </c>
      <c r="F53" s="31" t="s">
        <v>38</v>
      </c>
      <c r="G53" s="61"/>
      <c r="H53" s="122"/>
      <c r="I53" s="22">
        <f t="shared" si="0"/>
        <v>0</v>
      </c>
    </row>
    <row r="54" spans="1:9" ht="35.25" customHeight="1">
      <c r="A54" s="124" t="s">
        <v>72</v>
      </c>
      <c r="B54" s="20" t="s">
        <v>594</v>
      </c>
      <c r="C54" s="20" t="s">
        <v>16</v>
      </c>
      <c r="D54" s="20" t="s">
        <v>41</v>
      </c>
      <c r="E54" s="20" t="s">
        <v>73</v>
      </c>
      <c r="F54" s="21"/>
      <c r="G54" s="61">
        <f>G55+G56</f>
        <v>305800</v>
      </c>
      <c r="H54" s="122"/>
      <c r="I54" s="22">
        <f t="shared" si="0"/>
        <v>305800</v>
      </c>
    </row>
    <row r="55" spans="1:9" ht="40.5" customHeight="1">
      <c r="A55" s="29" t="s">
        <v>25</v>
      </c>
      <c r="B55" s="20" t="s">
        <v>594</v>
      </c>
      <c r="C55" s="20" t="s">
        <v>16</v>
      </c>
      <c r="D55" s="20" t="s">
        <v>41</v>
      </c>
      <c r="E55" s="20" t="s">
        <v>73</v>
      </c>
      <c r="F55" s="31" t="s">
        <v>26</v>
      </c>
      <c r="G55" s="61">
        <v>303800</v>
      </c>
      <c r="H55" s="127"/>
      <c r="I55" s="22">
        <f t="shared" si="0"/>
        <v>303800</v>
      </c>
    </row>
    <row r="56" spans="1:9" ht="26.25">
      <c r="A56" s="29" t="s">
        <v>37</v>
      </c>
      <c r="B56" s="20" t="s">
        <v>594</v>
      </c>
      <c r="C56" s="20" t="s">
        <v>16</v>
      </c>
      <c r="D56" s="20" t="s">
        <v>41</v>
      </c>
      <c r="E56" s="20" t="s">
        <v>73</v>
      </c>
      <c r="F56" s="31" t="s">
        <v>38</v>
      </c>
      <c r="G56" s="61">
        <v>2000</v>
      </c>
      <c r="H56" s="127"/>
      <c r="I56" s="22">
        <f t="shared" si="0"/>
        <v>2000</v>
      </c>
    </row>
    <row r="57" spans="1:9" ht="18" customHeight="1">
      <c r="A57" s="29" t="s">
        <v>74</v>
      </c>
      <c r="B57" s="20" t="s">
        <v>594</v>
      </c>
      <c r="C57" s="20" t="s">
        <v>16</v>
      </c>
      <c r="D57" s="20" t="s">
        <v>41</v>
      </c>
      <c r="E57" s="20" t="s">
        <v>75</v>
      </c>
      <c r="F57" s="21"/>
      <c r="G57" s="61">
        <f>G58</f>
        <v>17388900</v>
      </c>
      <c r="H57" s="127"/>
      <c r="I57" s="22">
        <f t="shared" si="0"/>
        <v>17388900</v>
      </c>
    </row>
    <row r="58" spans="1:9" ht="21" customHeight="1">
      <c r="A58" s="27" t="s">
        <v>76</v>
      </c>
      <c r="B58" s="20" t="s">
        <v>594</v>
      </c>
      <c r="C58" s="20" t="s">
        <v>16</v>
      </c>
      <c r="D58" s="20" t="s">
        <v>41</v>
      </c>
      <c r="E58" s="20" t="s">
        <v>77</v>
      </c>
      <c r="F58" s="21"/>
      <c r="G58" s="61">
        <f>G59</f>
        <v>17388900</v>
      </c>
      <c r="H58" s="127"/>
      <c r="I58" s="22">
        <f t="shared" si="0"/>
        <v>17388900</v>
      </c>
    </row>
    <row r="59" spans="1:9" ht="32.25" customHeight="1">
      <c r="A59" s="27" t="s">
        <v>23</v>
      </c>
      <c r="B59" s="20" t="s">
        <v>594</v>
      </c>
      <c r="C59" s="20" t="s">
        <v>16</v>
      </c>
      <c r="D59" s="20" t="s">
        <v>41</v>
      </c>
      <c r="E59" s="20" t="s">
        <v>78</v>
      </c>
      <c r="F59" s="21"/>
      <c r="G59" s="61">
        <f>G60+G61+G62</f>
        <v>17388900</v>
      </c>
      <c r="H59" s="127"/>
      <c r="I59" s="22">
        <f t="shared" si="0"/>
        <v>17388900</v>
      </c>
    </row>
    <row r="60" spans="1:9" ht="48.75" customHeight="1">
      <c r="A60" s="29" t="s">
        <v>25</v>
      </c>
      <c r="B60" s="20" t="s">
        <v>594</v>
      </c>
      <c r="C60" s="20" t="s">
        <v>16</v>
      </c>
      <c r="D60" s="20" t="s">
        <v>41</v>
      </c>
      <c r="E60" s="20" t="s">
        <v>78</v>
      </c>
      <c r="F60" s="31" t="s">
        <v>26</v>
      </c>
      <c r="G60" s="61">
        <f>17211100+300</f>
        <v>17211400</v>
      </c>
      <c r="H60" s="127"/>
      <c r="I60" s="22">
        <f t="shared" si="0"/>
        <v>17211400</v>
      </c>
    </row>
    <row r="61" spans="1:9" ht="30" customHeight="1">
      <c r="A61" s="29" t="s">
        <v>37</v>
      </c>
      <c r="B61" s="20" t="s">
        <v>594</v>
      </c>
      <c r="C61" s="20" t="s">
        <v>16</v>
      </c>
      <c r="D61" s="20" t="s">
        <v>41</v>
      </c>
      <c r="E61" s="20" t="s">
        <v>78</v>
      </c>
      <c r="F61" s="31" t="s">
        <v>38</v>
      </c>
      <c r="G61" s="208">
        <v>90500</v>
      </c>
      <c r="H61" s="127"/>
      <c r="I61" s="22">
        <f t="shared" si="0"/>
        <v>90500</v>
      </c>
    </row>
    <row r="62" spans="1:9" ht="18.75" customHeight="1">
      <c r="A62" s="41" t="s">
        <v>79</v>
      </c>
      <c r="B62" s="20" t="s">
        <v>594</v>
      </c>
      <c r="C62" s="20" t="s">
        <v>16</v>
      </c>
      <c r="D62" s="20" t="s">
        <v>41</v>
      </c>
      <c r="E62" s="20" t="s">
        <v>78</v>
      </c>
      <c r="F62" s="31" t="s">
        <v>80</v>
      </c>
      <c r="G62" s="61">
        <v>87000</v>
      </c>
      <c r="H62" s="127"/>
      <c r="I62" s="22">
        <f t="shared" si="0"/>
        <v>87000</v>
      </c>
    </row>
    <row r="63" spans="1:9" ht="15">
      <c r="A63" s="26" t="s">
        <v>81</v>
      </c>
      <c r="B63" s="20" t="s">
        <v>594</v>
      </c>
      <c r="C63" s="20" t="s">
        <v>16</v>
      </c>
      <c r="D63" s="20" t="s">
        <v>41</v>
      </c>
      <c r="E63" s="20" t="s">
        <v>82</v>
      </c>
      <c r="F63" s="21"/>
      <c r="G63" s="61">
        <f>G64+G68</f>
        <v>336380</v>
      </c>
      <c r="H63" s="122"/>
      <c r="I63" s="22">
        <f>G63+H63</f>
        <v>336380</v>
      </c>
    </row>
    <row r="64" spans="1:9" ht="17.25" customHeight="1">
      <c r="A64" s="40" t="s">
        <v>83</v>
      </c>
      <c r="B64" s="20" t="s">
        <v>594</v>
      </c>
      <c r="C64" s="20" t="s">
        <v>16</v>
      </c>
      <c r="D64" s="20" t="s">
        <v>41</v>
      </c>
      <c r="E64" s="20" t="s">
        <v>84</v>
      </c>
      <c r="F64" s="21"/>
      <c r="G64" s="61">
        <f>G65</f>
        <v>305800</v>
      </c>
      <c r="H64" s="122"/>
      <c r="I64" s="22">
        <f t="shared" si="0"/>
        <v>305800</v>
      </c>
    </row>
    <row r="65" spans="1:9" ht="27.75" customHeight="1">
      <c r="A65" s="27" t="s">
        <v>85</v>
      </c>
      <c r="B65" s="20" t="s">
        <v>594</v>
      </c>
      <c r="C65" s="20" t="s">
        <v>16</v>
      </c>
      <c r="D65" s="20" t="s">
        <v>41</v>
      </c>
      <c r="E65" s="20" t="s">
        <v>86</v>
      </c>
      <c r="F65" s="21"/>
      <c r="G65" s="61">
        <f>G66+G67</f>
        <v>305800</v>
      </c>
      <c r="H65" s="122"/>
      <c r="I65" s="22">
        <f t="shared" si="0"/>
        <v>305800</v>
      </c>
    </row>
    <row r="66" spans="1:9" ht="39">
      <c r="A66" s="29" t="s">
        <v>25</v>
      </c>
      <c r="B66" s="20" t="s">
        <v>594</v>
      </c>
      <c r="C66" s="20" t="s">
        <v>16</v>
      </c>
      <c r="D66" s="20" t="s">
        <v>41</v>
      </c>
      <c r="E66" s="20" t="s">
        <v>86</v>
      </c>
      <c r="F66" s="31" t="s">
        <v>26</v>
      </c>
      <c r="G66" s="61">
        <v>305800</v>
      </c>
      <c r="H66" s="122"/>
      <c r="I66" s="22">
        <f t="shared" si="0"/>
        <v>305800</v>
      </c>
    </row>
    <row r="67" spans="1:9" ht="15" hidden="1">
      <c r="A67" s="29" t="s">
        <v>87</v>
      </c>
      <c r="B67" s="20" t="s">
        <v>594</v>
      </c>
      <c r="C67" s="20" t="s">
        <v>16</v>
      </c>
      <c r="D67" s="20" t="s">
        <v>41</v>
      </c>
      <c r="E67" s="20" t="s">
        <v>86</v>
      </c>
      <c r="F67" s="31" t="s">
        <v>38</v>
      </c>
      <c r="G67" s="61">
        <f>20967-20967</f>
        <v>0</v>
      </c>
      <c r="H67" s="122"/>
      <c r="I67" s="22">
        <f t="shared" si="0"/>
        <v>0</v>
      </c>
    </row>
    <row r="68" spans="1:9" ht="15">
      <c r="A68" s="26" t="s">
        <v>88</v>
      </c>
      <c r="B68" s="20" t="s">
        <v>594</v>
      </c>
      <c r="C68" s="20" t="s">
        <v>16</v>
      </c>
      <c r="D68" s="20" t="s">
        <v>41</v>
      </c>
      <c r="E68" s="20" t="s">
        <v>89</v>
      </c>
      <c r="F68" s="21"/>
      <c r="G68" s="61">
        <f>G69</f>
        <v>30580</v>
      </c>
      <c r="H68" s="122"/>
      <c r="I68" s="22">
        <f t="shared" si="0"/>
        <v>30580</v>
      </c>
    </row>
    <row r="69" spans="1:9" ht="38.25">
      <c r="A69" s="43" t="s">
        <v>90</v>
      </c>
      <c r="B69" s="20" t="s">
        <v>594</v>
      </c>
      <c r="C69" s="20" t="s">
        <v>16</v>
      </c>
      <c r="D69" s="20" t="s">
        <v>41</v>
      </c>
      <c r="E69" s="20" t="s">
        <v>91</v>
      </c>
      <c r="F69" s="21"/>
      <c r="G69" s="61">
        <f>G70</f>
        <v>30580</v>
      </c>
      <c r="H69" s="122"/>
      <c r="I69" s="22">
        <f t="shared" si="0"/>
        <v>30580</v>
      </c>
    </row>
    <row r="70" spans="1:9" ht="39">
      <c r="A70" s="29" t="s">
        <v>25</v>
      </c>
      <c r="B70" s="20" t="s">
        <v>594</v>
      </c>
      <c r="C70" s="20" t="s">
        <v>16</v>
      </c>
      <c r="D70" s="20" t="s">
        <v>41</v>
      </c>
      <c r="E70" s="20" t="s">
        <v>91</v>
      </c>
      <c r="F70" s="31" t="s">
        <v>26</v>
      </c>
      <c r="G70" s="61">
        <v>30580</v>
      </c>
      <c r="H70" s="122"/>
      <c r="I70" s="22">
        <f t="shared" si="0"/>
        <v>30580</v>
      </c>
    </row>
    <row r="71" spans="1:9" ht="15" hidden="1">
      <c r="A71" s="126" t="s">
        <v>92</v>
      </c>
      <c r="B71" s="20" t="s">
        <v>594</v>
      </c>
      <c r="C71" s="20" t="s">
        <v>16</v>
      </c>
      <c r="D71" s="20" t="s">
        <v>93</v>
      </c>
      <c r="E71" s="20"/>
      <c r="F71" s="31"/>
      <c r="G71" s="61">
        <f>G72</f>
        <v>0</v>
      </c>
      <c r="H71" s="122"/>
      <c r="I71" s="22">
        <f t="shared" si="0"/>
        <v>0</v>
      </c>
    </row>
    <row r="72" spans="1:9" ht="15" hidden="1">
      <c r="A72" s="26" t="s">
        <v>81</v>
      </c>
      <c r="B72" s="20" t="s">
        <v>594</v>
      </c>
      <c r="C72" s="20" t="s">
        <v>16</v>
      </c>
      <c r="D72" s="20" t="s">
        <v>93</v>
      </c>
      <c r="E72" s="20" t="s">
        <v>82</v>
      </c>
      <c r="F72" s="31"/>
      <c r="G72" s="61">
        <f>G73</f>
        <v>0</v>
      </c>
      <c r="H72" s="122"/>
      <c r="I72" s="22">
        <f t="shared" si="0"/>
        <v>0</v>
      </c>
    </row>
    <row r="73" spans="1:9" ht="15" hidden="1">
      <c r="A73" s="26" t="s">
        <v>88</v>
      </c>
      <c r="B73" s="20" t="s">
        <v>594</v>
      </c>
      <c r="C73" s="20" t="s">
        <v>16</v>
      </c>
      <c r="D73" s="20" t="s">
        <v>93</v>
      </c>
      <c r="E73" s="20" t="s">
        <v>89</v>
      </c>
      <c r="F73" s="31"/>
      <c r="G73" s="61">
        <f>G74</f>
        <v>0</v>
      </c>
      <c r="H73" s="122"/>
      <c r="I73" s="22">
        <f t="shared" si="0"/>
        <v>0</v>
      </c>
    </row>
    <row r="74" spans="1:9" ht="39" hidden="1">
      <c r="A74" s="124" t="s">
        <v>94</v>
      </c>
      <c r="B74" s="20" t="s">
        <v>594</v>
      </c>
      <c r="C74" s="20" t="s">
        <v>16</v>
      </c>
      <c r="D74" s="20" t="s">
        <v>93</v>
      </c>
      <c r="E74" s="20" t="s">
        <v>95</v>
      </c>
      <c r="F74" s="31"/>
      <c r="G74" s="61">
        <f>G75</f>
        <v>0</v>
      </c>
      <c r="H74" s="122"/>
      <c r="I74" s="22">
        <f t="shared" si="0"/>
        <v>0</v>
      </c>
    </row>
    <row r="75" spans="1:9" ht="15" hidden="1">
      <c r="A75" s="29" t="s">
        <v>87</v>
      </c>
      <c r="B75" s="20" t="s">
        <v>594</v>
      </c>
      <c r="C75" s="20" t="s">
        <v>16</v>
      </c>
      <c r="D75" s="20" t="s">
        <v>93</v>
      </c>
      <c r="E75" s="20" t="s">
        <v>95</v>
      </c>
      <c r="F75" s="31" t="s">
        <v>38</v>
      </c>
      <c r="G75" s="61"/>
      <c r="H75" s="122"/>
      <c r="I75" s="22">
        <f t="shared" si="0"/>
        <v>0</v>
      </c>
    </row>
    <row r="76" spans="1:9" ht="26.25">
      <c r="A76" s="26" t="s">
        <v>96</v>
      </c>
      <c r="B76" s="20" t="s">
        <v>594</v>
      </c>
      <c r="C76" s="20" t="s">
        <v>16</v>
      </c>
      <c r="D76" s="20" t="s">
        <v>97</v>
      </c>
      <c r="E76" s="20"/>
      <c r="F76" s="21"/>
      <c r="G76" s="61">
        <f>G77</f>
        <v>486000</v>
      </c>
      <c r="H76" s="122"/>
      <c r="I76" s="22">
        <f t="shared" si="0"/>
        <v>486000</v>
      </c>
    </row>
    <row r="77" spans="1:9" ht="33.75" customHeight="1">
      <c r="A77" s="44" t="s">
        <v>98</v>
      </c>
      <c r="B77" s="20" t="s">
        <v>594</v>
      </c>
      <c r="C77" s="20" t="s">
        <v>16</v>
      </c>
      <c r="D77" s="20" t="s">
        <v>97</v>
      </c>
      <c r="E77" s="45" t="s">
        <v>99</v>
      </c>
      <c r="F77" s="31"/>
      <c r="G77" s="61">
        <f>G78</f>
        <v>486000</v>
      </c>
      <c r="H77" s="122"/>
      <c r="I77" s="22">
        <f t="shared" si="0"/>
        <v>486000</v>
      </c>
    </row>
    <row r="78" spans="1:9" ht="15">
      <c r="A78" s="44" t="s">
        <v>100</v>
      </c>
      <c r="B78" s="20" t="s">
        <v>594</v>
      </c>
      <c r="C78" s="20" t="s">
        <v>16</v>
      </c>
      <c r="D78" s="20" t="s">
        <v>97</v>
      </c>
      <c r="E78" s="45" t="s">
        <v>101</v>
      </c>
      <c r="F78" s="31"/>
      <c r="G78" s="61">
        <f>G79</f>
        <v>486000</v>
      </c>
      <c r="H78" s="122"/>
      <c r="I78" s="22">
        <f t="shared" si="0"/>
        <v>486000</v>
      </c>
    </row>
    <row r="79" spans="1:9" ht="26.25">
      <c r="A79" s="27" t="s">
        <v>23</v>
      </c>
      <c r="B79" s="20" t="s">
        <v>594</v>
      </c>
      <c r="C79" s="20" t="s">
        <v>16</v>
      </c>
      <c r="D79" s="20" t="s">
        <v>97</v>
      </c>
      <c r="E79" s="45" t="s">
        <v>102</v>
      </c>
      <c r="F79" s="21"/>
      <c r="G79" s="61">
        <f>G80+G81+G82</f>
        <v>486000</v>
      </c>
      <c r="H79" s="122"/>
      <c r="I79" s="22">
        <f t="shared" si="0"/>
        <v>486000</v>
      </c>
    </row>
    <row r="80" spans="1:9" ht="36.75" customHeight="1">
      <c r="A80" s="29" t="s">
        <v>25</v>
      </c>
      <c r="B80" s="20" t="s">
        <v>594</v>
      </c>
      <c r="C80" s="20" t="s">
        <v>16</v>
      </c>
      <c r="D80" s="20" t="s">
        <v>97</v>
      </c>
      <c r="E80" s="45" t="s">
        <v>102</v>
      </c>
      <c r="F80" s="31" t="s">
        <v>26</v>
      </c>
      <c r="G80" s="61">
        <v>486000</v>
      </c>
      <c r="H80" s="122"/>
      <c r="I80" s="22">
        <f t="shared" si="0"/>
        <v>486000</v>
      </c>
    </row>
    <row r="81" spans="1:9" ht="15" hidden="1">
      <c r="A81" s="29" t="s">
        <v>87</v>
      </c>
      <c r="B81" s="20" t="s">
        <v>594</v>
      </c>
      <c r="C81" s="20" t="s">
        <v>16</v>
      </c>
      <c r="D81" s="20" t="s">
        <v>97</v>
      </c>
      <c r="E81" s="45" t="s">
        <v>102</v>
      </c>
      <c r="F81" s="31" t="s">
        <v>38</v>
      </c>
      <c r="G81" s="61"/>
      <c r="H81" s="122"/>
      <c r="I81" s="22">
        <f t="shared" si="0"/>
        <v>0</v>
      </c>
    </row>
    <row r="82" spans="1:9" ht="15" hidden="1">
      <c r="A82" s="41" t="s">
        <v>79</v>
      </c>
      <c r="B82" s="20" t="s">
        <v>594</v>
      </c>
      <c r="C82" s="20" t="s">
        <v>16</v>
      </c>
      <c r="D82" s="20" t="s">
        <v>97</v>
      </c>
      <c r="E82" s="45" t="s">
        <v>102</v>
      </c>
      <c r="F82" s="31" t="s">
        <v>80</v>
      </c>
      <c r="G82" s="61"/>
      <c r="H82" s="122"/>
      <c r="I82" s="22">
        <f t="shared" si="0"/>
        <v>0</v>
      </c>
    </row>
    <row r="83" spans="1:9" ht="15" hidden="1">
      <c r="A83" s="220" t="s">
        <v>103</v>
      </c>
      <c r="B83" s="20" t="s">
        <v>594</v>
      </c>
      <c r="C83" s="20" t="s">
        <v>16</v>
      </c>
      <c r="D83" s="20" t="s">
        <v>104</v>
      </c>
      <c r="E83" s="45"/>
      <c r="F83" s="31"/>
      <c r="G83" s="61">
        <f>G84</f>
        <v>0</v>
      </c>
      <c r="H83" s="122"/>
      <c r="I83" s="22">
        <f t="shared" si="0"/>
        <v>0</v>
      </c>
    </row>
    <row r="84" spans="1:9" ht="15" hidden="1">
      <c r="A84" s="26" t="s">
        <v>81</v>
      </c>
      <c r="B84" s="20" t="s">
        <v>594</v>
      </c>
      <c r="C84" s="20" t="s">
        <v>16</v>
      </c>
      <c r="D84" s="20" t="s">
        <v>104</v>
      </c>
      <c r="E84" s="45" t="s">
        <v>82</v>
      </c>
      <c r="F84" s="31"/>
      <c r="G84" s="61">
        <f>G85</f>
        <v>0</v>
      </c>
      <c r="H84" s="122"/>
      <c r="I84" s="22">
        <f t="shared" si="0"/>
        <v>0</v>
      </c>
    </row>
    <row r="85" spans="1:9" ht="15" hidden="1">
      <c r="A85" s="41" t="s">
        <v>105</v>
      </c>
      <c r="B85" s="20" t="s">
        <v>594</v>
      </c>
      <c r="C85" s="20" t="s">
        <v>16</v>
      </c>
      <c r="D85" s="20" t="s">
        <v>104</v>
      </c>
      <c r="E85" s="45" t="s">
        <v>106</v>
      </c>
      <c r="F85" s="31"/>
      <c r="G85" s="61">
        <f>G86</f>
        <v>0</v>
      </c>
      <c r="H85" s="122"/>
      <c r="I85" s="22">
        <f t="shared" si="0"/>
        <v>0</v>
      </c>
    </row>
    <row r="86" spans="1:9" ht="15" hidden="1">
      <c r="A86" s="41" t="s">
        <v>107</v>
      </c>
      <c r="B86" s="20" t="s">
        <v>594</v>
      </c>
      <c r="C86" s="20" t="s">
        <v>16</v>
      </c>
      <c r="D86" s="20" t="s">
        <v>104</v>
      </c>
      <c r="E86" s="45" t="s">
        <v>108</v>
      </c>
      <c r="F86" s="31"/>
      <c r="G86" s="61">
        <f>G87</f>
        <v>0</v>
      </c>
      <c r="H86" s="122"/>
      <c r="I86" s="22">
        <f t="shared" si="0"/>
        <v>0</v>
      </c>
    </row>
    <row r="87" spans="1:9" ht="15" hidden="1">
      <c r="A87" s="41" t="s">
        <v>79</v>
      </c>
      <c r="B87" s="20" t="s">
        <v>594</v>
      </c>
      <c r="C87" s="20" t="s">
        <v>16</v>
      </c>
      <c r="D87" s="20" t="s">
        <v>104</v>
      </c>
      <c r="E87" s="45" t="s">
        <v>108</v>
      </c>
      <c r="F87" s="31" t="s">
        <v>80</v>
      </c>
      <c r="G87" s="61"/>
      <c r="H87" s="122"/>
      <c r="I87" s="22">
        <f t="shared" si="0"/>
        <v>0</v>
      </c>
    </row>
    <row r="88" spans="1:9" ht="15">
      <c r="A88" s="26" t="s">
        <v>109</v>
      </c>
      <c r="B88" s="20" t="s">
        <v>594</v>
      </c>
      <c r="C88" s="20" t="s">
        <v>16</v>
      </c>
      <c r="D88" s="20" t="s">
        <v>110</v>
      </c>
      <c r="E88" s="20"/>
      <c r="F88" s="21"/>
      <c r="G88" s="61">
        <f>G90</f>
        <v>50000</v>
      </c>
      <c r="H88" s="122"/>
      <c r="I88" s="22">
        <f t="shared" si="0"/>
        <v>50000</v>
      </c>
    </row>
    <row r="89" spans="1:9" ht="15">
      <c r="A89" s="29" t="s">
        <v>111</v>
      </c>
      <c r="B89" s="20" t="s">
        <v>594</v>
      </c>
      <c r="C89" s="20" t="s">
        <v>16</v>
      </c>
      <c r="D89" s="20" t="s">
        <v>110</v>
      </c>
      <c r="E89" s="30" t="s">
        <v>112</v>
      </c>
      <c r="F89" s="47" t="s">
        <v>113</v>
      </c>
      <c r="G89" s="61">
        <f>G90</f>
        <v>50000</v>
      </c>
      <c r="H89" s="122"/>
      <c r="I89" s="22">
        <f t="shared" si="0"/>
        <v>50000</v>
      </c>
    </row>
    <row r="90" spans="1:9" ht="15">
      <c r="A90" s="29" t="s">
        <v>109</v>
      </c>
      <c r="B90" s="20" t="s">
        <v>594</v>
      </c>
      <c r="C90" s="20" t="s">
        <v>16</v>
      </c>
      <c r="D90" s="20" t="s">
        <v>110</v>
      </c>
      <c r="E90" s="30" t="s">
        <v>114</v>
      </c>
      <c r="F90" s="47" t="s">
        <v>113</v>
      </c>
      <c r="G90" s="61">
        <f>G91</f>
        <v>50000</v>
      </c>
      <c r="H90" s="127"/>
      <c r="I90" s="22">
        <f t="shared" si="0"/>
        <v>50000</v>
      </c>
    </row>
    <row r="91" spans="1:9" ht="15">
      <c r="A91" s="27" t="s">
        <v>115</v>
      </c>
      <c r="B91" s="20" t="s">
        <v>594</v>
      </c>
      <c r="C91" s="20" t="s">
        <v>16</v>
      </c>
      <c r="D91" s="20" t="s">
        <v>110</v>
      </c>
      <c r="E91" s="30" t="s">
        <v>116</v>
      </c>
      <c r="F91" s="47" t="s">
        <v>113</v>
      </c>
      <c r="G91" s="61">
        <f>G92</f>
        <v>50000</v>
      </c>
      <c r="H91" s="127"/>
      <c r="I91" s="22">
        <f aca="true" t="shared" si="1" ref="I91:I249">G91+H91</f>
        <v>50000</v>
      </c>
    </row>
    <row r="92" spans="1:9" ht="15">
      <c r="A92" s="29" t="s">
        <v>79</v>
      </c>
      <c r="B92" s="20" t="s">
        <v>594</v>
      </c>
      <c r="C92" s="20" t="s">
        <v>16</v>
      </c>
      <c r="D92" s="20" t="s">
        <v>110</v>
      </c>
      <c r="E92" s="30" t="s">
        <v>116</v>
      </c>
      <c r="F92" s="47" t="s">
        <v>80</v>
      </c>
      <c r="G92" s="61">
        <v>50000</v>
      </c>
      <c r="H92" s="127"/>
      <c r="I92" s="22">
        <f t="shared" si="1"/>
        <v>50000</v>
      </c>
    </row>
    <row r="93" spans="1:9" ht="15">
      <c r="A93" s="26" t="s">
        <v>117</v>
      </c>
      <c r="B93" s="20" t="s">
        <v>594</v>
      </c>
      <c r="C93" s="20" t="s">
        <v>16</v>
      </c>
      <c r="D93" s="20" t="s">
        <v>118</v>
      </c>
      <c r="E93" s="20"/>
      <c r="F93" s="21"/>
      <c r="G93" s="61">
        <f>G94+G115+G147+G158+G164+G176+G126+G138+G131+G121+G153</f>
        <v>33784914.81</v>
      </c>
      <c r="H93" s="127"/>
      <c r="I93" s="22">
        <f t="shared" si="1"/>
        <v>33784914.81</v>
      </c>
    </row>
    <row r="94" spans="1:9" ht="42" customHeight="1">
      <c r="A94" s="26" t="s">
        <v>595</v>
      </c>
      <c r="B94" s="20" t="s">
        <v>594</v>
      </c>
      <c r="C94" s="20" t="s">
        <v>16</v>
      </c>
      <c r="D94" s="20" t="s">
        <v>118</v>
      </c>
      <c r="E94" s="20" t="s">
        <v>43</v>
      </c>
      <c r="F94" s="21"/>
      <c r="G94" s="61">
        <f>G106+G99+G95</f>
        <v>180300</v>
      </c>
      <c r="H94" s="127"/>
      <c r="I94" s="22">
        <f t="shared" si="1"/>
        <v>180300</v>
      </c>
    </row>
    <row r="95" spans="1:9" ht="45" customHeight="1">
      <c r="A95" s="48" t="s">
        <v>120</v>
      </c>
      <c r="B95" s="20" t="s">
        <v>594</v>
      </c>
      <c r="C95" s="20" t="s">
        <v>16</v>
      </c>
      <c r="D95" s="20" t="s">
        <v>118</v>
      </c>
      <c r="E95" s="20" t="s">
        <v>121</v>
      </c>
      <c r="F95" s="21"/>
      <c r="G95" s="61">
        <f>G96</f>
        <v>14000</v>
      </c>
      <c r="H95" s="122"/>
      <c r="I95" s="22">
        <f t="shared" si="1"/>
        <v>14000</v>
      </c>
    </row>
    <row r="96" spans="1:9" ht="32.25" customHeight="1">
      <c r="A96" s="48" t="s">
        <v>122</v>
      </c>
      <c r="B96" s="20" t="s">
        <v>594</v>
      </c>
      <c r="C96" s="20" t="s">
        <v>16</v>
      </c>
      <c r="D96" s="20" t="s">
        <v>118</v>
      </c>
      <c r="E96" s="20" t="s">
        <v>123</v>
      </c>
      <c r="F96" s="21"/>
      <c r="G96" s="61">
        <f>G97</f>
        <v>14000</v>
      </c>
      <c r="H96" s="122"/>
      <c r="I96" s="22">
        <f t="shared" si="1"/>
        <v>14000</v>
      </c>
    </row>
    <row r="97" spans="1:9" ht="15.75" customHeight="1">
      <c r="A97" s="29" t="s">
        <v>124</v>
      </c>
      <c r="B97" s="20" t="s">
        <v>594</v>
      </c>
      <c r="C97" s="20" t="s">
        <v>16</v>
      </c>
      <c r="D97" s="20" t="s">
        <v>118</v>
      </c>
      <c r="E97" s="49" t="s">
        <v>125</v>
      </c>
      <c r="F97" s="21"/>
      <c r="G97" s="61">
        <f>G98</f>
        <v>14000</v>
      </c>
      <c r="H97" s="122"/>
      <c r="I97" s="22">
        <f t="shared" si="1"/>
        <v>14000</v>
      </c>
    </row>
    <row r="98" spans="1:9" ht="28.5" customHeight="1">
      <c r="A98" s="29" t="s">
        <v>37</v>
      </c>
      <c r="B98" s="20" t="s">
        <v>594</v>
      </c>
      <c r="C98" s="20" t="s">
        <v>16</v>
      </c>
      <c r="D98" s="20" t="s">
        <v>118</v>
      </c>
      <c r="E98" s="49" t="s">
        <v>125</v>
      </c>
      <c r="F98" s="21" t="s">
        <v>38</v>
      </c>
      <c r="G98" s="61">
        <v>14000</v>
      </c>
      <c r="H98" s="122"/>
      <c r="I98" s="22">
        <f t="shared" si="1"/>
        <v>14000</v>
      </c>
    </row>
    <row r="99" spans="1:9" ht="65.25" customHeight="1">
      <c r="A99" s="29" t="s">
        <v>44</v>
      </c>
      <c r="B99" s="20" t="s">
        <v>594</v>
      </c>
      <c r="C99" s="32" t="s">
        <v>16</v>
      </c>
      <c r="D99" s="32" t="s">
        <v>118</v>
      </c>
      <c r="E99" s="32" t="s">
        <v>45</v>
      </c>
      <c r="F99" s="39"/>
      <c r="G99" s="123">
        <f>G100+G103</f>
        <v>27000</v>
      </c>
      <c r="H99" s="122"/>
      <c r="I99" s="22">
        <f t="shared" si="1"/>
        <v>27000</v>
      </c>
    </row>
    <row r="100" spans="1:9" ht="38.25" hidden="1">
      <c r="A100" s="37" t="s">
        <v>46</v>
      </c>
      <c r="B100" s="20" t="s">
        <v>594</v>
      </c>
      <c r="C100" s="20" t="s">
        <v>16</v>
      </c>
      <c r="D100" s="20" t="s">
        <v>118</v>
      </c>
      <c r="E100" s="20" t="s">
        <v>47</v>
      </c>
      <c r="F100" s="21"/>
      <c r="G100" s="61">
        <f>G102</f>
        <v>0</v>
      </c>
      <c r="H100" s="122"/>
      <c r="I100" s="22">
        <f t="shared" si="1"/>
        <v>0</v>
      </c>
    </row>
    <row r="101" spans="1:9" ht="76.5" hidden="1">
      <c r="A101" s="72" t="s">
        <v>596</v>
      </c>
      <c r="B101" s="20" t="s">
        <v>594</v>
      </c>
      <c r="C101" s="20" t="s">
        <v>16</v>
      </c>
      <c r="D101" s="20" t="s">
        <v>118</v>
      </c>
      <c r="E101" s="128" t="s">
        <v>597</v>
      </c>
      <c r="F101" s="21"/>
      <c r="G101" s="61">
        <f>G102</f>
        <v>0</v>
      </c>
      <c r="H101" s="122"/>
      <c r="I101" s="22">
        <f t="shared" si="1"/>
        <v>0</v>
      </c>
    </row>
    <row r="102" spans="1:9" ht="26.25" hidden="1">
      <c r="A102" s="29" t="s">
        <v>37</v>
      </c>
      <c r="B102" s="20" t="s">
        <v>594</v>
      </c>
      <c r="C102" s="20" t="s">
        <v>16</v>
      </c>
      <c r="D102" s="20" t="s">
        <v>118</v>
      </c>
      <c r="E102" s="128" t="s">
        <v>597</v>
      </c>
      <c r="F102" s="21" t="s">
        <v>38</v>
      </c>
      <c r="G102" s="61"/>
      <c r="H102" s="122"/>
      <c r="I102" s="22">
        <f t="shared" si="1"/>
        <v>0</v>
      </c>
    </row>
    <row r="103" spans="1:9" ht="28.5" customHeight="1">
      <c r="A103" s="72" t="s">
        <v>126</v>
      </c>
      <c r="B103" s="20" t="s">
        <v>594</v>
      </c>
      <c r="C103" s="20" t="s">
        <v>16</v>
      </c>
      <c r="D103" s="20" t="s">
        <v>118</v>
      </c>
      <c r="E103" s="20" t="s">
        <v>127</v>
      </c>
      <c r="F103" s="21"/>
      <c r="G103" s="61">
        <f>G104</f>
        <v>27000</v>
      </c>
      <c r="H103" s="122"/>
      <c r="I103" s="22">
        <f t="shared" si="1"/>
        <v>27000</v>
      </c>
    </row>
    <row r="104" spans="1:9" ht="33.75" customHeight="1">
      <c r="A104" s="48" t="s">
        <v>128</v>
      </c>
      <c r="B104" s="20" t="s">
        <v>594</v>
      </c>
      <c r="C104" s="20" t="s">
        <v>16</v>
      </c>
      <c r="D104" s="20" t="s">
        <v>118</v>
      </c>
      <c r="E104" s="49" t="s">
        <v>129</v>
      </c>
      <c r="F104" s="21"/>
      <c r="G104" s="61">
        <f>G105</f>
        <v>27000</v>
      </c>
      <c r="H104" s="122"/>
      <c r="I104" s="22">
        <f t="shared" si="1"/>
        <v>27000</v>
      </c>
    </row>
    <row r="105" spans="1:9" ht="27" customHeight="1">
      <c r="A105" s="29" t="s">
        <v>37</v>
      </c>
      <c r="B105" s="20" t="s">
        <v>594</v>
      </c>
      <c r="C105" s="20" t="s">
        <v>16</v>
      </c>
      <c r="D105" s="20" t="s">
        <v>118</v>
      </c>
      <c r="E105" s="49" t="s">
        <v>129</v>
      </c>
      <c r="F105" s="21" t="s">
        <v>38</v>
      </c>
      <c r="G105" s="61">
        <v>27000</v>
      </c>
      <c r="H105" s="122"/>
      <c r="I105" s="22">
        <f t="shared" si="1"/>
        <v>27000</v>
      </c>
    </row>
    <row r="106" spans="1:9" ht="57.75" customHeight="1">
      <c r="A106" s="27" t="s">
        <v>130</v>
      </c>
      <c r="B106" s="20" t="s">
        <v>594</v>
      </c>
      <c r="C106" s="32" t="s">
        <v>16</v>
      </c>
      <c r="D106" s="32" t="s">
        <v>118</v>
      </c>
      <c r="E106" s="32" t="s">
        <v>51</v>
      </c>
      <c r="F106" s="39"/>
      <c r="G106" s="123">
        <f>G107+G112</f>
        <v>139300</v>
      </c>
      <c r="H106" s="122"/>
      <c r="I106" s="22">
        <f t="shared" si="1"/>
        <v>139300</v>
      </c>
    </row>
    <row r="107" spans="1:9" ht="30" customHeight="1">
      <c r="A107" s="27" t="s">
        <v>131</v>
      </c>
      <c r="B107" s="20" t="s">
        <v>594</v>
      </c>
      <c r="C107" s="20" t="s">
        <v>16</v>
      </c>
      <c r="D107" s="20" t="s">
        <v>118</v>
      </c>
      <c r="E107" s="20" t="s">
        <v>132</v>
      </c>
      <c r="F107" s="21"/>
      <c r="G107" s="61">
        <f>G108+G110</f>
        <v>129300</v>
      </c>
      <c r="H107" s="122"/>
      <c r="I107" s="22">
        <f t="shared" si="1"/>
        <v>129300</v>
      </c>
    </row>
    <row r="108" spans="1:9" ht="34.5" customHeight="1">
      <c r="A108" s="27" t="s">
        <v>133</v>
      </c>
      <c r="B108" s="20" t="s">
        <v>594</v>
      </c>
      <c r="C108" s="20" t="s">
        <v>16</v>
      </c>
      <c r="D108" s="20" t="s">
        <v>118</v>
      </c>
      <c r="E108" s="20" t="s">
        <v>134</v>
      </c>
      <c r="F108" s="21"/>
      <c r="G108" s="61">
        <f>G109</f>
        <v>124300</v>
      </c>
      <c r="H108" s="122"/>
      <c r="I108" s="22">
        <f t="shared" si="1"/>
        <v>124300</v>
      </c>
    </row>
    <row r="109" spans="1:9" ht="26.25">
      <c r="A109" s="29" t="s">
        <v>135</v>
      </c>
      <c r="B109" s="20" t="s">
        <v>594</v>
      </c>
      <c r="C109" s="20" t="s">
        <v>16</v>
      </c>
      <c r="D109" s="20" t="s">
        <v>118</v>
      </c>
      <c r="E109" s="20" t="s">
        <v>134</v>
      </c>
      <c r="F109" s="31" t="s">
        <v>136</v>
      </c>
      <c r="G109" s="61">
        <v>124300</v>
      </c>
      <c r="H109" s="122"/>
      <c r="I109" s="22">
        <f t="shared" si="1"/>
        <v>124300</v>
      </c>
    </row>
    <row r="110" spans="1:9" ht="18.75" customHeight="1">
      <c r="A110" s="27" t="s">
        <v>137</v>
      </c>
      <c r="B110" s="20" t="s">
        <v>594</v>
      </c>
      <c r="C110" s="20" t="s">
        <v>16</v>
      </c>
      <c r="D110" s="20" t="s">
        <v>118</v>
      </c>
      <c r="E110" s="20" t="s">
        <v>138</v>
      </c>
      <c r="F110" s="31"/>
      <c r="G110" s="61">
        <f>G111</f>
        <v>5000</v>
      </c>
      <c r="H110" s="122"/>
      <c r="I110" s="22">
        <f t="shared" si="1"/>
        <v>5000</v>
      </c>
    </row>
    <row r="111" spans="1:9" ht="26.25">
      <c r="A111" s="29" t="s">
        <v>135</v>
      </c>
      <c r="B111" s="20" t="s">
        <v>594</v>
      </c>
      <c r="C111" s="20" t="s">
        <v>16</v>
      </c>
      <c r="D111" s="20" t="s">
        <v>118</v>
      </c>
      <c r="E111" s="20" t="s">
        <v>138</v>
      </c>
      <c r="F111" s="31" t="s">
        <v>136</v>
      </c>
      <c r="G111" s="61">
        <v>5000</v>
      </c>
      <c r="H111" s="122"/>
      <c r="I111" s="22">
        <f t="shared" si="1"/>
        <v>5000</v>
      </c>
    </row>
    <row r="112" spans="1:9" ht="25.5">
      <c r="A112" s="40" t="s">
        <v>52</v>
      </c>
      <c r="B112" s="20" t="s">
        <v>594</v>
      </c>
      <c r="C112" s="20" t="s">
        <v>16</v>
      </c>
      <c r="D112" s="20" t="s">
        <v>118</v>
      </c>
      <c r="E112" s="20" t="s">
        <v>53</v>
      </c>
      <c r="F112" s="31"/>
      <c r="G112" s="61">
        <f>G113</f>
        <v>10000</v>
      </c>
      <c r="H112" s="122"/>
      <c r="I112" s="22">
        <f t="shared" si="1"/>
        <v>10000</v>
      </c>
    </row>
    <row r="113" spans="1:9" ht="21" customHeight="1">
      <c r="A113" s="72" t="s">
        <v>139</v>
      </c>
      <c r="B113" s="20" t="s">
        <v>594</v>
      </c>
      <c r="C113" s="20" t="s">
        <v>16</v>
      </c>
      <c r="D113" s="20" t="s">
        <v>118</v>
      </c>
      <c r="E113" s="20" t="s">
        <v>140</v>
      </c>
      <c r="F113" s="31"/>
      <c r="G113" s="61">
        <f>G114</f>
        <v>10000</v>
      </c>
      <c r="H113" s="122"/>
      <c r="I113" s="22">
        <f t="shared" si="1"/>
        <v>10000</v>
      </c>
    </row>
    <row r="114" spans="1:9" ht="26.25">
      <c r="A114" s="29" t="s">
        <v>37</v>
      </c>
      <c r="B114" s="20" t="s">
        <v>594</v>
      </c>
      <c r="C114" s="20" t="s">
        <v>16</v>
      </c>
      <c r="D114" s="20" t="s">
        <v>118</v>
      </c>
      <c r="E114" s="20" t="s">
        <v>140</v>
      </c>
      <c r="F114" s="31" t="s">
        <v>38</v>
      </c>
      <c r="G114" s="61">
        <v>10000</v>
      </c>
      <c r="H114" s="122"/>
      <c r="I114" s="22">
        <f t="shared" si="1"/>
        <v>10000</v>
      </c>
    </row>
    <row r="115" spans="1:9" ht="38.25">
      <c r="A115" s="83" t="s">
        <v>141</v>
      </c>
      <c r="B115" s="20" t="s">
        <v>594</v>
      </c>
      <c r="C115" s="20" t="s">
        <v>16</v>
      </c>
      <c r="D115" s="20" t="s">
        <v>118</v>
      </c>
      <c r="E115" s="20" t="s">
        <v>142</v>
      </c>
      <c r="F115" s="31"/>
      <c r="G115" s="61">
        <f>G116</f>
        <v>1250000</v>
      </c>
      <c r="H115" s="122"/>
      <c r="I115" s="22">
        <f t="shared" si="1"/>
        <v>1250000</v>
      </c>
    </row>
    <row r="116" spans="1:9" ht="59.25" customHeight="1">
      <c r="A116" s="66" t="s">
        <v>143</v>
      </c>
      <c r="B116" s="20" t="s">
        <v>594</v>
      </c>
      <c r="C116" s="32" t="s">
        <v>16</v>
      </c>
      <c r="D116" s="32" t="s">
        <v>118</v>
      </c>
      <c r="E116" s="32" t="s">
        <v>144</v>
      </c>
      <c r="F116" s="34"/>
      <c r="G116" s="123">
        <f>G117</f>
        <v>1250000</v>
      </c>
      <c r="H116" s="122"/>
      <c r="I116" s="22">
        <f t="shared" si="1"/>
        <v>1250000</v>
      </c>
    </row>
    <row r="117" spans="1:9" ht="28.5" customHeight="1">
      <c r="A117" s="66" t="s">
        <v>145</v>
      </c>
      <c r="B117" s="20" t="s">
        <v>594</v>
      </c>
      <c r="C117" s="20" t="s">
        <v>16</v>
      </c>
      <c r="D117" s="20" t="s">
        <v>118</v>
      </c>
      <c r="E117" s="20" t="s">
        <v>146</v>
      </c>
      <c r="F117" s="31"/>
      <c r="G117" s="61">
        <f>G118</f>
        <v>1250000</v>
      </c>
      <c r="H117" s="122"/>
      <c r="I117" s="22">
        <f t="shared" si="1"/>
        <v>1250000</v>
      </c>
    </row>
    <row r="118" spans="1:9" ht="18.75" customHeight="1">
      <c r="A118" s="66" t="s">
        <v>147</v>
      </c>
      <c r="B118" s="20" t="s">
        <v>594</v>
      </c>
      <c r="C118" s="20" t="s">
        <v>16</v>
      </c>
      <c r="D118" s="20" t="s">
        <v>118</v>
      </c>
      <c r="E118" s="20" t="s">
        <v>148</v>
      </c>
      <c r="F118" s="31"/>
      <c r="G118" s="61">
        <f>G120+G119</f>
        <v>1250000</v>
      </c>
      <c r="H118" s="122"/>
      <c r="I118" s="22">
        <f t="shared" si="1"/>
        <v>1250000</v>
      </c>
    </row>
    <row r="119" spans="1:9" ht="39" hidden="1">
      <c r="A119" s="29" t="s">
        <v>25</v>
      </c>
      <c r="B119" s="20" t="s">
        <v>594</v>
      </c>
      <c r="C119" s="20" t="s">
        <v>16</v>
      </c>
      <c r="D119" s="20" t="s">
        <v>118</v>
      </c>
      <c r="E119" s="20" t="s">
        <v>148</v>
      </c>
      <c r="F119" s="31" t="s">
        <v>26</v>
      </c>
      <c r="G119" s="61"/>
      <c r="H119" s="122"/>
      <c r="I119" s="22">
        <f t="shared" si="1"/>
        <v>0</v>
      </c>
    </row>
    <row r="120" spans="1:9" ht="26.25">
      <c r="A120" s="29" t="s">
        <v>37</v>
      </c>
      <c r="B120" s="20" t="s">
        <v>594</v>
      </c>
      <c r="C120" s="20" t="s">
        <v>16</v>
      </c>
      <c r="D120" s="20" t="s">
        <v>118</v>
      </c>
      <c r="E120" s="20" t="s">
        <v>148</v>
      </c>
      <c r="F120" s="21" t="s">
        <v>38</v>
      </c>
      <c r="G120" s="61">
        <v>1250000</v>
      </c>
      <c r="H120" s="122"/>
      <c r="I120" s="22">
        <f t="shared" si="1"/>
        <v>1250000</v>
      </c>
    </row>
    <row r="121" spans="1:9" ht="39">
      <c r="A121" s="19" t="s">
        <v>56</v>
      </c>
      <c r="B121" s="20" t="s">
        <v>594</v>
      </c>
      <c r="C121" s="20" t="s">
        <v>16</v>
      </c>
      <c r="D121" s="20" t="s">
        <v>118</v>
      </c>
      <c r="E121" s="30" t="s">
        <v>57</v>
      </c>
      <c r="F121" s="21"/>
      <c r="G121" s="61">
        <f>G122</f>
        <v>230000</v>
      </c>
      <c r="H121" s="122"/>
      <c r="I121" s="22">
        <f t="shared" si="1"/>
        <v>230000</v>
      </c>
    </row>
    <row r="122" spans="1:9" ht="66.75" customHeight="1">
      <c r="A122" s="40" t="s">
        <v>58</v>
      </c>
      <c r="B122" s="20" t="s">
        <v>594</v>
      </c>
      <c r="C122" s="20" t="s">
        <v>16</v>
      </c>
      <c r="D122" s="20" t="s">
        <v>118</v>
      </c>
      <c r="E122" s="33" t="s">
        <v>59</v>
      </c>
      <c r="F122" s="39"/>
      <c r="G122" s="123">
        <f>G123</f>
        <v>230000</v>
      </c>
      <c r="H122" s="122"/>
      <c r="I122" s="22">
        <f t="shared" si="1"/>
        <v>230000</v>
      </c>
    </row>
    <row r="123" spans="1:9" ht="25.5">
      <c r="A123" s="41" t="s">
        <v>60</v>
      </c>
      <c r="B123" s="20" t="s">
        <v>594</v>
      </c>
      <c r="C123" s="20" t="s">
        <v>16</v>
      </c>
      <c r="D123" s="20" t="s">
        <v>118</v>
      </c>
      <c r="E123" s="30" t="s">
        <v>61</v>
      </c>
      <c r="F123" s="21"/>
      <c r="G123" s="61">
        <f>G124</f>
        <v>230000</v>
      </c>
      <c r="H123" s="122"/>
      <c r="I123" s="22">
        <f t="shared" si="1"/>
        <v>230000</v>
      </c>
    </row>
    <row r="124" spans="1:9" ht="26.25">
      <c r="A124" s="29" t="s">
        <v>151</v>
      </c>
      <c r="B124" s="20" t="s">
        <v>594</v>
      </c>
      <c r="C124" s="20" t="s">
        <v>16</v>
      </c>
      <c r="D124" s="20" t="s">
        <v>118</v>
      </c>
      <c r="E124" s="30" t="s">
        <v>152</v>
      </c>
      <c r="F124" s="21"/>
      <c r="G124" s="61">
        <f>G125</f>
        <v>230000</v>
      </c>
      <c r="H124" s="122"/>
      <c r="I124" s="22">
        <f t="shared" si="1"/>
        <v>230000</v>
      </c>
    </row>
    <row r="125" spans="1:9" ht="26.25">
      <c r="A125" s="29" t="s">
        <v>37</v>
      </c>
      <c r="B125" s="20" t="s">
        <v>594</v>
      </c>
      <c r="C125" s="20" t="s">
        <v>16</v>
      </c>
      <c r="D125" s="20" t="s">
        <v>118</v>
      </c>
      <c r="E125" s="30" t="s">
        <v>152</v>
      </c>
      <c r="F125" s="31" t="s">
        <v>38</v>
      </c>
      <c r="G125" s="61">
        <v>230000</v>
      </c>
      <c r="H125" s="122"/>
      <c r="I125" s="22">
        <f t="shared" si="1"/>
        <v>230000</v>
      </c>
    </row>
    <row r="126" spans="1:9" ht="51" hidden="1">
      <c r="A126" s="83" t="s">
        <v>153</v>
      </c>
      <c r="B126" s="20" t="s">
        <v>594</v>
      </c>
      <c r="C126" s="20" t="s">
        <v>16</v>
      </c>
      <c r="D126" s="20" t="s">
        <v>118</v>
      </c>
      <c r="E126" s="20" t="s">
        <v>154</v>
      </c>
      <c r="F126" s="21"/>
      <c r="G126" s="61">
        <f>G127</f>
        <v>0</v>
      </c>
      <c r="H126" s="122"/>
      <c r="I126" s="22">
        <f t="shared" si="1"/>
        <v>0</v>
      </c>
    </row>
    <row r="127" spans="1:9" ht="63.75" hidden="1">
      <c r="A127" s="66" t="s">
        <v>155</v>
      </c>
      <c r="B127" s="20" t="s">
        <v>594</v>
      </c>
      <c r="C127" s="20" t="s">
        <v>16</v>
      </c>
      <c r="D127" s="20" t="s">
        <v>118</v>
      </c>
      <c r="E127" s="20" t="s">
        <v>156</v>
      </c>
      <c r="F127" s="21"/>
      <c r="G127" s="61">
        <f>G128</f>
        <v>0</v>
      </c>
      <c r="H127" s="122"/>
      <c r="I127" s="22">
        <f t="shared" si="1"/>
        <v>0</v>
      </c>
    </row>
    <row r="128" spans="1:9" ht="25.5" hidden="1">
      <c r="A128" s="129" t="s">
        <v>157</v>
      </c>
      <c r="B128" s="20" t="s">
        <v>594</v>
      </c>
      <c r="C128" s="20" t="s">
        <v>16</v>
      </c>
      <c r="D128" s="20" t="s">
        <v>118</v>
      </c>
      <c r="E128" s="20" t="s">
        <v>158</v>
      </c>
      <c r="F128" s="21"/>
      <c r="G128" s="61">
        <f>G129</f>
        <v>0</v>
      </c>
      <c r="H128" s="122"/>
      <c r="I128" s="22">
        <f t="shared" si="1"/>
        <v>0</v>
      </c>
    </row>
    <row r="129" spans="1:9" ht="25.5" hidden="1">
      <c r="A129" s="41" t="s">
        <v>159</v>
      </c>
      <c r="B129" s="20" t="s">
        <v>594</v>
      </c>
      <c r="C129" s="20" t="s">
        <v>16</v>
      </c>
      <c r="D129" s="20" t="s">
        <v>118</v>
      </c>
      <c r="E129" s="20" t="s">
        <v>160</v>
      </c>
      <c r="F129" s="21"/>
      <c r="G129" s="61">
        <f>G130</f>
        <v>0</v>
      </c>
      <c r="H129" s="122"/>
      <c r="I129" s="22">
        <f t="shared" si="1"/>
        <v>0</v>
      </c>
    </row>
    <row r="130" spans="1:9" ht="26.25" hidden="1">
      <c r="A130" s="29" t="s">
        <v>37</v>
      </c>
      <c r="B130" s="20" t="s">
        <v>594</v>
      </c>
      <c r="C130" s="20" t="s">
        <v>16</v>
      </c>
      <c r="D130" s="20" t="s">
        <v>118</v>
      </c>
      <c r="E130" s="20" t="s">
        <v>160</v>
      </c>
      <c r="F130" s="21" t="s">
        <v>38</v>
      </c>
      <c r="G130" s="61"/>
      <c r="H130" s="122"/>
      <c r="I130" s="22">
        <f t="shared" si="1"/>
        <v>0</v>
      </c>
    </row>
    <row r="131" spans="1:9" ht="42" customHeight="1">
      <c r="A131" s="26" t="s">
        <v>64</v>
      </c>
      <c r="B131" s="20" t="s">
        <v>594</v>
      </c>
      <c r="C131" s="20" t="s">
        <v>16</v>
      </c>
      <c r="D131" s="20" t="s">
        <v>118</v>
      </c>
      <c r="E131" s="30" t="s">
        <v>65</v>
      </c>
      <c r="F131" s="21"/>
      <c r="G131" s="61">
        <f>G132</f>
        <v>1240600</v>
      </c>
      <c r="H131" s="127"/>
      <c r="I131" s="22">
        <f t="shared" si="1"/>
        <v>1240600</v>
      </c>
    </row>
    <row r="132" spans="1:9" ht="68.25" customHeight="1">
      <c r="A132" s="54" t="s">
        <v>161</v>
      </c>
      <c r="B132" s="20" t="s">
        <v>594</v>
      </c>
      <c r="C132" s="20" t="s">
        <v>16</v>
      </c>
      <c r="D132" s="20" t="s">
        <v>118</v>
      </c>
      <c r="E132" s="30" t="s">
        <v>162</v>
      </c>
      <c r="F132" s="21"/>
      <c r="G132" s="61">
        <f>G133</f>
        <v>1240600</v>
      </c>
      <c r="H132" s="127"/>
      <c r="I132" s="22">
        <f t="shared" si="1"/>
        <v>1240600</v>
      </c>
    </row>
    <row r="133" spans="1:9" ht="38.25">
      <c r="A133" s="40" t="s">
        <v>163</v>
      </c>
      <c r="B133" s="20" t="s">
        <v>594</v>
      </c>
      <c r="C133" s="20" t="s">
        <v>16</v>
      </c>
      <c r="D133" s="20" t="s">
        <v>118</v>
      </c>
      <c r="E133" s="45" t="s">
        <v>164</v>
      </c>
      <c r="F133" s="21"/>
      <c r="G133" s="61">
        <f>G134+G136</f>
        <v>1240600</v>
      </c>
      <c r="H133" s="127"/>
      <c r="I133" s="22">
        <f t="shared" si="1"/>
        <v>1240600</v>
      </c>
    </row>
    <row r="134" spans="1:9" ht="26.25">
      <c r="A134" s="29" t="s">
        <v>165</v>
      </c>
      <c r="B134" s="20" t="s">
        <v>594</v>
      </c>
      <c r="C134" s="20" t="s">
        <v>16</v>
      </c>
      <c r="D134" s="20" t="s">
        <v>118</v>
      </c>
      <c r="E134" s="45" t="s">
        <v>166</v>
      </c>
      <c r="F134" s="21"/>
      <c r="G134" s="61">
        <f>G135</f>
        <v>1159600</v>
      </c>
      <c r="H134" s="122"/>
      <c r="I134" s="22">
        <f t="shared" si="1"/>
        <v>1159600</v>
      </c>
    </row>
    <row r="135" spans="1:9" ht="26.25">
      <c r="A135" s="29" t="s">
        <v>37</v>
      </c>
      <c r="B135" s="20" t="s">
        <v>594</v>
      </c>
      <c r="C135" s="20" t="s">
        <v>16</v>
      </c>
      <c r="D135" s="20" t="s">
        <v>118</v>
      </c>
      <c r="E135" s="45" t="s">
        <v>166</v>
      </c>
      <c r="F135" s="21" t="s">
        <v>38</v>
      </c>
      <c r="G135" s="61">
        <v>1159600</v>
      </c>
      <c r="H135" s="122"/>
      <c r="I135" s="22">
        <f t="shared" si="1"/>
        <v>1159600</v>
      </c>
    </row>
    <row r="136" spans="1:9" ht="26.25">
      <c r="A136" s="29" t="s">
        <v>167</v>
      </c>
      <c r="B136" s="20" t="s">
        <v>594</v>
      </c>
      <c r="C136" s="20" t="s">
        <v>16</v>
      </c>
      <c r="D136" s="20" t="s">
        <v>118</v>
      </c>
      <c r="E136" s="45" t="s">
        <v>168</v>
      </c>
      <c r="F136" s="21"/>
      <c r="G136" s="61">
        <f>G137</f>
        <v>81000</v>
      </c>
      <c r="H136" s="122"/>
      <c r="I136" s="22">
        <f t="shared" si="1"/>
        <v>81000</v>
      </c>
    </row>
    <row r="137" spans="1:9" ht="26.25">
      <c r="A137" s="29" t="s">
        <v>37</v>
      </c>
      <c r="B137" s="20" t="s">
        <v>594</v>
      </c>
      <c r="C137" s="20" t="s">
        <v>16</v>
      </c>
      <c r="D137" s="20" t="s">
        <v>118</v>
      </c>
      <c r="E137" s="45" t="s">
        <v>168</v>
      </c>
      <c r="F137" s="21" t="s">
        <v>38</v>
      </c>
      <c r="G137" s="61">
        <f>61000+20000</f>
        <v>81000</v>
      </c>
      <c r="H137" s="122"/>
      <c r="I137" s="22">
        <f t="shared" si="1"/>
        <v>81000</v>
      </c>
    </row>
    <row r="138" spans="1:9" ht="42.75" customHeight="1">
      <c r="A138" s="55" t="s">
        <v>169</v>
      </c>
      <c r="B138" s="20" t="s">
        <v>594</v>
      </c>
      <c r="C138" s="20" t="s">
        <v>16</v>
      </c>
      <c r="D138" s="20" t="s">
        <v>118</v>
      </c>
      <c r="E138" s="49" t="s">
        <v>170</v>
      </c>
      <c r="F138" s="21"/>
      <c r="G138" s="61">
        <f>G139+G143</f>
        <v>440000</v>
      </c>
      <c r="H138" s="122"/>
      <c r="I138" s="22">
        <f t="shared" si="1"/>
        <v>440000</v>
      </c>
    </row>
    <row r="139" spans="1:9" ht="51" customHeight="1" hidden="1">
      <c r="A139" s="72" t="s">
        <v>171</v>
      </c>
      <c r="B139" s="20" t="s">
        <v>594</v>
      </c>
      <c r="C139" s="20" t="s">
        <v>16</v>
      </c>
      <c r="D139" s="20" t="s">
        <v>118</v>
      </c>
      <c r="E139" s="49" t="s">
        <v>172</v>
      </c>
      <c r="F139" s="21"/>
      <c r="G139" s="61">
        <f>G140</f>
        <v>0</v>
      </c>
      <c r="H139" s="122"/>
      <c r="I139" s="22">
        <f t="shared" si="1"/>
        <v>0</v>
      </c>
    </row>
    <row r="140" spans="1:9" ht="25.5" hidden="1">
      <c r="A140" s="72" t="s">
        <v>173</v>
      </c>
      <c r="B140" s="20" t="s">
        <v>594</v>
      </c>
      <c r="C140" s="20" t="s">
        <v>16</v>
      </c>
      <c r="D140" s="20" t="s">
        <v>118</v>
      </c>
      <c r="E140" s="49" t="s">
        <v>174</v>
      </c>
      <c r="F140" s="21"/>
      <c r="G140" s="61">
        <f>G141</f>
        <v>0</v>
      </c>
      <c r="H140" s="122"/>
      <c r="I140" s="22">
        <f t="shared" si="1"/>
        <v>0</v>
      </c>
    </row>
    <row r="141" spans="1:9" ht="26.25" hidden="1">
      <c r="A141" s="29" t="s">
        <v>175</v>
      </c>
      <c r="B141" s="20" t="s">
        <v>594</v>
      </c>
      <c r="C141" s="20" t="s">
        <v>16</v>
      </c>
      <c r="D141" s="20" t="s">
        <v>118</v>
      </c>
      <c r="E141" s="49" t="s">
        <v>176</v>
      </c>
      <c r="F141" s="21"/>
      <c r="G141" s="61">
        <f>G142</f>
        <v>0</v>
      </c>
      <c r="H141" s="122"/>
      <c r="I141" s="22">
        <f t="shared" si="1"/>
        <v>0</v>
      </c>
    </row>
    <row r="142" spans="1:9" ht="26.25" hidden="1">
      <c r="A142" s="29" t="s">
        <v>37</v>
      </c>
      <c r="B142" s="20" t="s">
        <v>594</v>
      </c>
      <c r="C142" s="20" t="s">
        <v>16</v>
      </c>
      <c r="D142" s="20" t="s">
        <v>118</v>
      </c>
      <c r="E142" s="49" t="s">
        <v>176</v>
      </c>
      <c r="F142" s="21" t="s">
        <v>38</v>
      </c>
      <c r="G142" s="61">
        <f>15000-15000</f>
        <v>0</v>
      </c>
      <c r="H142" s="122"/>
      <c r="I142" s="22">
        <f t="shared" si="1"/>
        <v>0</v>
      </c>
    </row>
    <row r="143" spans="1:9" ht="59.25" customHeight="1">
      <c r="A143" s="72" t="s">
        <v>177</v>
      </c>
      <c r="B143" s="20" t="s">
        <v>594</v>
      </c>
      <c r="C143" s="20" t="s">
        <v>16</v>
      </c>
      <c r="D143" s="20" t="s">
        <v>118</v>
      </c>
      <c r="E143" s="49" t="s">
        <v>178</v>
      </c>
      <c r="F143" s="21"/>
      <c r="G143" s="61">
        <f>G144</f>
        <v>440000</v>
      </c>
      <c r="H143" s="122"/>
      <c r="I143" s="22">
        <f t="shared" si="1"/>
        <v>440000</v>
      </c>
    </row>
    <row r="144" spans="1:9" ht="15">
      <c r="A144" s="72" t="s">
        <v>179</v>
      </c>
      <c r="B144" s="20" t="s">
        <v>594</v>
      </c>
      <c r="C144" s="20" t="s">
        <v>16</v>
      </c>
      <c r="D144" s="20" t="s">
        <v>118</v>
      </c>
      <c r="E144" s="49" t="s">
        <v>180</v>
      </c>
      <c r="F144" s="21"/>
      <c r="G144" s="61">
        <f>G145</f>
        <v>440000</v>
      </c>
      <c r="H144" s="122"/>
      <c r="I144" s="22">
        <f t="shared" si="1"/>
        <v>440000</v>
      </c>
    </row>
    <row r="145" spans="1:9" ht="23.25" customHeight="1">
      <c r="A145" s="72" t="s">
        <v>139</v>
      </c>
      <c r="B145" s="20" t="s">
        <v>594</v>
      </c>
      <c r="C145" s="20" t="s">
        <v>16</v>
      </c>
      <c r="D145" s="20" t="s">
        <v>118</v>
      </c>
      <c r="E145" s="49" t="s">
        <v>181</v>
      </c>
      <c r="F145" s="21"/>
      <c r="G145" s="61">
        <f>G146</f>
        <v>440000</v>
      </c>
      <c r="H145" s="122"/>
      <c r="I145" s="22">
        <f t="shared" si="1"/>
        <v>440000</v>
      </c>
    </row>
    <row r="146" spans="1:9" ht="30" customHeight="1">
      <c r="A146" s="29" t="s">
        <v>37</v>
      </c>
      <c r="B146" s="20" t="s">
        <v>594</v>
      </c>
      <c r="C146" s="20" t="s">
        <v>16</v>
      </c>
      <c r="D146" s="20" t="s">
        <v>118</v>
      </c>
      <c r="E146" s="49" t="s">
        <v>181</v>
      </c>
      <c r="F146" s="21" t="s">
        <v>38</v>
      </c>
      <c r="G146" s="61">
        <v>440000</v>
      </c>
      <c r="H146" s="127"/>
      <c r="I146" s="22">
        <f t="shared" si="1"/>
        <v>440000</v>
      </c>
    </row>
    <row r="147" spans="1:9" ht="46.5" customHeight="1">
      <c r="A147" s="29" t="s">
        <v>598</v>
      </c>
      <c r="B147" s="20" t="s">
        <v>594</v>
      </c>
      <c r="C147" s="20" t="s">
        <v>16</v>
      </c>
      <c r="D147" s="20" t="s">
        <v>118</v>
      </c>
      <c r="E147" s="49" t="s">
        <v>183</v>
      </c>
      <c r="F147" s="56"/>
      <c r="G147" s="61">
        <f>G148</f>
        <v>1381292</v>
      </c>
      <c r="H147" s="122"/>
      <c r="I147" s="22">
        <f t="shared" si="1"/>
        <v>1381292</v>
      </c>
    </row>
    <row r="148" spans="1:9" ht="57.75" customHeight="1">
      <c r="A148" s="29" t="s">
        <v>184</v>
      </c>
      <c r="B148" s="20" t="s">
        <v>594</v>
      </c>
      <c r="C148" s="32" t="s">
        <v>16</v>
      </c>
      <c r="D148" s="32" t="s">
        <v>118</v>
      </c>
      <c r="E148" s="57" t="s">
        <v>185</v>
      </c>
      <c r="F148" s="58"/>
      <c r="G148" s="123">
        <f>G150</f>
        <v>1381292</v>
      </c>
      <c r="H148" s="122"/>
      <c r="I148" s="22">
        <f t="shared" si="1"/>
        <v>1381292</v>
      </c>
    </row>
    <row r="149" spans="1:9" ht="62.25" customHeight="1">
      <c r="A149" s="59" t="s">
        <v>186</v>
      </c>
      <c r="B149" s="20" t="s">
        <v>594</v>
      </c>
      <c r="C149" s="20" t="s">
        <v>16</v>
      </c>
      <c r="D149" s="20" t="s">
        <v>118</v>
      </c>
      <c r="E149" s="49" t="s">
        <v>187</v>
      </c>
      <c r="F149" s="56"/>
      <c r="G149" s="61">
        <f>G150</f>
        <v>1381292</v>
      </c>
      <c r="H149" s="122"/>
      <c r="I149" s="22">
        <f t="shared" si="1"/>
        <v>1381292</v>
      </c>
    </row>
    <row r="150" spans="1:9" ht="33.75" customHeight="1">
      <c r="A150" s="27" t="s">
        <v>188</v>
      </c>
      <c r="B150" s="20" t="s">
        <v>594</v>
      </c>
      <c r="C150" s="20" t="s">
        <v>16</v>
      </c>
      <c r="D150" s="20" t="s">
        <v>118</v>
      </c>
      <c r="E150" s="49" t="s">
        <v>189</v>
      </c>
      <c r="F150" s="56"/>
      <c r="G150" s="61">
        <f>G151+G152</f>
        <v>1381292</v>
      </c>
      <c r="H150" s="122"/>
      <c r="I150" s="22">
        <f t="shared" si="1"/>
        <v>1381292</v>
      </c>
    </row>
    <row r="151" spans="1:9" ht="41.25" customHeight="1">
      <c r="A151" s="29" t="s">
        <v>25</v>
      </c>
      <c r="B151" s="20" t="s">
        <v>594</v>
      </c>
      <c r="C151" s="20" t="s">
        <v>16</v>
      </c>
      <c r="D151" s="20" t="s">
        <v>118</v>
      </c>
      <c r="E151" s="49" t="s">
        <v>189</v>
      </c>
      <c r="F151" s="56" t="s">
        <v>26</v>
      </c>
      <c r="G151" s="61">
        <v>842580</v>
      </c>
      <c r="H151" s="127"/>
      <c r="I151" s="22">
        <f t="shared" si="1"/>
        <v>842580</v>
      </c>
    </row>
    <row r="152" spans="1:9" ht="30.75" customHeight="1">
      <c r="A152" s="29" t="s">
        <v>37</v>
      </c>
      <c r="B152" s="20" t="s">
        <v>594</v>
      </c>
      <c r="C152" s="20" t="s">
        <v>16</v>
      </c>
      <c r="D152" s="20" t="s">
        <v>118</v>
      </c>
      <c r="E152" s="49" t="s">
        <v>189</v>
      </c>
      <c r="F152" s="56" t="s">
        <v>38</v>
      </c>
      <c r="G152" s="61">
        <v>538712</v>
      </c>
      <c r="H152" s="127"/>
      <c r="I152" s="22">
        <f t="shared" si="1"/>
        <v>538712</v>
      </c>
    </row>
    <row r="153" spans="1:9" ht="30.75" customHeight="1">
      <c r="A153" s="29" t="s">
        <v>74</v>
      </c>
      <c r="B153" s="20" t="s">
        <v>594</v>
      </c>
      <c r="C153" s="20" t="s">
        <v>16</v>
      </c>
      <c r="D153" s="20" t="s">
        <v>118</v>
      </c>
      <c r="E153" s="20" t="s">
        <v>75</v>
      </c>
      <c r="F153" s="56"/>
      <c r="G153" s="61">
        <f>G154</f>
        <v>332701</v>
      </c>
      <c r="H153" s="127"/>
      <c r="I153" s="22">
        <f t="shared" si="1"/>
        <v>332701</v>
      </c>
    </row>
    <row r="154" spans="1:9" ht="30.75" customHeight="1">
      <c r="A154" s="27" t="s">
        <v>76</v>
      </c>
      <c r="B154" s="20" t="s">
        <v>594</v>
      </c>
      <c r="C154" s="20" t="s">
        <v>16</v>
      </c>
      <c r="D154" s="20" t="s">
        <v>118</v>
      </c>
      <c r="E154" s="20" t="s">
        <v>77</v>
      </c>
      <c r="F154" s="56"/>
      <c r="G154" s="61">
        <f>G155</f>
        <v>332701</v>
      </c>
      <c r="H154" s="127"/>
      <c r="I154" s="22">
        <f t="shared" si="1"/>
        <v>332701</v>
      </c>
    </row>
    <row r="155" spans="1:9" ht="30.75" customHeight="1">
      <c r="A155" s="48" t="s">
        <v>190</v>
      </c>
      <c r="B155" s="20" t="s">
        <v>594</v>
      </c>
      <c r="C155" s="20" t="s">
        <v>16</v>
      </c>
      <c r="D155" s="20" t="s">
        <v>118</v>
      </c>
      <c r="E155" s="20" t="s">
        <v>191</v>
      </c>
      <c r="F155" s="56"/>
      <c r="G155" s="61">
        <f>G156+G157</f>
        <v>332701</v>
      </c>
      <c r="H155" s="127"/>
      <c r="I155" s="22">
        <f t="shared" si="1"/>
        <v>332701</v>
      </c>
    </row>
    <row r="156" spans="1:9" ht="40.5" customHeight="1">
      <c r="A156" s="29" t="s">
        <v>25</v>
      </c>
      <c r="B156" s="20" t="s">
        <v>594</v>
      </c>
      <c r="C156" s="20" t="s">
        <v>16</v>
      </c>
      <c r="D156" s="20" t="s">
        <v>118</v>
      </c>
      <c r="E156" s="20" t="s">
        <v>191</v>
      </c>
      <c r="F156" s="56" t="s">
        <v>26</v>
      </c>
      <c r="G156" s="61">
        <v>332701</v>
      </c>
      <c r="H156" s="127"/>
      <c r="I156" s="22">
        <f t="shared" si="1"/>
        <v>332701</v>
      </c>
    </row>
    <row r="157" spans="1:9" ht="30.75" customHeight="1" hidden="1">
      <c r="A157" s="29" t="s">
        <v>37</v>
      </c>
      <c r="B157" s="20" t="s">
        <v>594</v>
      </c>
      <c r="C157" s="20" t="s">
        <v>16</v>
      </c>
      <c r="D157" s="20" t="s">
        <v>118</v>
      </c>
      <c r="E157" s="20" t="s">
        <v>191</v>
      </c>
      <c r="F157" s="56" t="s">
        <v>38</v>
      </c>
      <c r="G157" s="61"/>
      <c r="H157" s="127"/>
      <c r="I157" s="22">
        <f t="shared" si="1"/>
        <v>0</v>
      </c>
    </row>
    <row r="158" spans="1:9" ht="26.25">
      <c r="A158" s="29" t="s">
        <v>192</v>
      </c>
      <c r="B158" s="20" t="s">
        <v>594</v>
      </c>
      <c r="C158" s="20" t="s">
        <v>16</v>
      </c>
      <c r="D158" s="20" t="s">
        <v>118</v>
      </c>
      <c r="E158" s="30" t="s">
        <v>193</v>
      </c>
      <c r="F158" s="56"/>
      <c r="G158" s="61">
        <f>G159</f>
        <v>13863394.810000002</v>
      </c>
      <c r="H158" s="122"/>
      <c r="I158" s="22">
        <f t="shared" si="1"/>
        <v>13863394.810000002</v>
      </c>
    </row>
    <row r="159" spans="1:9" ht="21.75" customHeight="1">
      <c r="A159" s="29" t="s">
        <v>194</v>
      </c>
      <c r="B159" s="20" t="s">
        <v>594</v>
      </c>
      <c r="C159" s="20" t="s">
        <v>16</v>
      </c>
      <c r="D159" s="20" t="s">
        <v>118</v>
      </c>
      <c r="E159" s="30" t="s">
        <v>195</v>
      </c>
      <c r="F159" s="56"/>
      <c r="G159" s="61">
        <f>G160</f>
        <v>13863394.810000002</v>
      </c>
      <c r="H159" s="122"/>
      <c r="I159" s="22">
        <f t="shared" si="1"/>
        <v>13863394.810000002</v>
      </c>
    </row>
    <row r="160" spans="1:9" ht="23.25" customHeight="1">
      <c r="A160" s="26" t="s">
        <v>139</v>
      </c>
      <c r="B160" s="20" t="s">
        <v>594</v>
      </c>
      <c r="C160" s="20" t="s">
        <v>16</v>
      </c>
      <c r="D160" s="20" t="s">
        <v>118</v>
      </c>
      <c r="E160" s="30" t="s">
        <v>196</v>
      </c>
      <c r="F160" s="56"/>
      <c r="G160" s="61">
        <f>G161+G163+G162</f>
        <v>13863394.810000002</v>
      </c>
      <c r="H160" s="122"/>
      <c r="I160" s="22">
        <f t="shared" si="1"/>
        <v>13863394.810000002</v>
      </c>
    </row>
    <row r="161" spans="1:9" ht="30" customHeight="1">
      <c r="A161" s="29" t="s">
        <v>37</v>
      </c>
      <c r="B161" s="20" t="s">
        <v>594</v>
      </c>
      <c r="C161" s="20" t="s">
        <v>16</v>
      </c>
      <c r="D161" s="20" t="s">
        <v>118</v>
      </c>
      <c r="E161" s="30" t="s">
        <v>196</v>
      </c>
      <c r="F161" s="56" t="s">
        <v>38</v>
      </c>
      <c r="G161" s="61">
        <v>129815</v>
      </c>
      <c r="H161" s="122"/>
      <c r="I161" s="22">
        <f t="shared" si="1"/>
        <v>129815</v>
      </c>
    </row>
    <row r="162" spans="1:9" ht="21" customHeight="1" hidden="1">
      <c r="A162" s="78" t="s">
        <v>197</v>
      </c>
      <c r="B162" s="20" t="s">
        <v>594</v>
      </c>
      <c r="C162" s="20" t="s">
        <v>16</v>
      </c>
      <c r="D162" s="20" t="s">
        <v>118</v>
      </c>
      <c r="E162" s="30" t="s">
        <v>196</v>
      </c>
      <c r="F162" s="56" t="s">
        <v>198</v>
      </c>
      <c r="G162" s="61"/>
      <c r="H162" s="122"/>
      <c r="I162" s="22">
        <f t="shared" si="1"/>
        <v>0</v>
      </c>
    </row>
    <row r="163" spans="1:9" ht="17.25" customHeight="1">
      <c r="A163" s="41" t="s">
        <v>79</v>
      </c>
      <c r="B163" s="20" t="s">
        <v>594</v>
      </c>
      <c r="C163" s="20" t="s">
        <v>16</v>
      </c>
      <c r="D163" s="20" t="s">
        <v>118</v>
      </c>
      <c r="E163" s="30" t="s">
        <v>196</v>
      </c>
      <c r="F163" s="56" t="s">
        <v>80</v>
      </c>
      <c r="G163" s="61">
        <f>34002145.81+100000-20368566</f>
        <v>13733579.810000002</v>
      </c>
      <c r="H163" s="122"/>
      <c r="I163" s="22">
        <f t="shared" si="1"/>
        <v>13733579.810000002</v>
      </c>
    </row>
    <row r="164" spans="1:9" ht="20.25" customHeight="1">
      <c r="A164" s="26" t="s">
        <v>81</v>
      </c>
      <c r="B164" s="20" t="s">
        <v>594</v>
      </c>
      <c r="C164" s="60" t="s">
        <v>16</v>
      </c>
      <c r="D164" s="20" t="s">
        <v>118</v>
      </c>
      <c r="E164" s="45" t="s">
        <v>82</v>
      </c>
      <c r="F164" s="31"/>
      <c r="G164" s="61">
        <f>G165</f>
        <v>14866627</v>
      </c>
      <c r="H164" s="122"/>
      <c r="I164" s="22">
        <f t="shared" si="1"/>
        <v>14866627</v>
      </c>
    </row>
    <row r="165" spans="1:9" ht="18.75" customHeight="1">
      <c r="A165" s="26" t="s">
        <v>88</v>
      </c>
      <c r="B165" s="20" t="s">
        <v>594</v>
      </c>
      <c r="C165" s="20" t="s">
        <v>16</v>
      </c>
      <c r="D165" s="20" t="s">
        <v>118</v>
      </c>
      <c r="E165" s="20" t="s">
        <v>89</v>
      </c>
      <c r="F165" s="21"/>
      <c r="G165" s="61">
        <f>G166+G172+G174+G170</f>
        <v>14866627</v>
      </c>
      <c r="H165" s="122"/>
      <c r="I165" s="22">
        <f t="shared" si="1"/>
        <v>14866627</v>
      </c>
    </row>
    <row r="166" spans="1:9" ht="30" customHeight="1">
      <c r="A166" s="41" t="s">
        <v>199</v>
      </c>
      <c r="B166" s="20" t="s">
        <v>594</v>
      </c>
      <c r="C166" s="20" t="s">
        <v>16</v>
      </c>
      <c r="D166" s="20" t="s">
        <v>118</v>
      </c>
      <c r="E166" s="20" t="s">
        <v>200</v>
      </c>
      <c r="F166" s="21"/>
      <c r="G166" s="61">
        <f>G167+G168+G169</f>
        <v>14494200</v>
      </c>
      <c r="H166" s="122"/>
      <c r="I166" s="22">
        <f t="shared" si="1"/>
        <v>14494200</v>
      </c>
    </row>
    <row r="167" spans="1:9" ht="42" customHeight="1">
      <c r="A167" s="29" t="s">
        <v>25</v>
      </c>
      <c r="B167" s="20" t="s">
        <v>594</v>
      </c>
      <c r="C167" s="20" t="s">
        <v>16</v>
      </c>
      <c r="D167" s="20" t="s">
        <v>118</v>
      </c>
      <c r="E167" s="20" t="s">
        <v>200</v>
      </c>
      <c r="F167" s="31" t="s">
        <v>26</v>
      </c>
      <c r="G167" s="61">
        <v>6428500</v>
      </c>
      <c r="H167" s="122"/>
      <c r="I167" s="22">
        <f t="shared" si="1"/>
        <v>6428500</v>
      </c>
    </row>
    <row r="168" spans="1:9" ht="30" customHeight="1">
      <c r="A168" s="29" t="s">
        <v>37</v>
      </c>
      <c r="B168" s="20" t="s">
        <v>594</v>
      </c>
      <c r="C168" s="20" t="s">
        <v>16</v>
      </c>
      <c r="D168" s="20" t="s">
        <v>118</v>
      </c>
      <c r="E168" s="20" t="s">
        <v>200</v>
      </c>
      <c r="F168" s="31" t="s">
        <v>38</v>
      </c>
      <c r="G168" s="61">
        <v>8039700</v>
      </c>
      <c r="H168" s="122"/>
      <c r="I168" s="22">
        <f t="shared" si="1"/>
        <v>8039700</v>
      </c>
    </row>
    <row r="169" spans="1:9" ht="21.75" customHeight="1">
      <c r="A169" s="41" t="s">
        <v>79</v>
      </c>
      <c r="B169" s="20" t="s">
        <v>594</v>
      </c>
      <c r="C169" s="20" t="s">
        <v>16</v>
      </c>
      <c r="D169" s="20" t="s">
        <v>118</v>
      </c>
      <c r="E169" s="20" t="s">
        <v>200</v>
      </c>
      <c r="F169" s="31" t="s">
        <v>80</v>
      </c>
      <c r="G169" s="61">
        <v>26000</v>
      </c>
      <c r="H169" s="122"/>
      <c r="I169" s="22">
        <f t="shared" si="1"/>
        <v>26000</v>
      </c>
    </row>
    <row r="170" spans="1:9" ht="21.75" customHeight="1">
      <c r="A170" s="26" t="s">
        <v>139</v>
      </c>
      <c r="B170" s="20" t="s">
        <v>594</v>
      </c>
      <c r="C170" s="20" t="s">
        <v>16</v>
      </c>
      <c r="D170" s="20" t="s">
        <v>118</v>
      </c>
      <c r="E170" s="20" t="s">
        <v>721</v>
      </c>
      <c r="F170" s="31"/>
      <c r="G170" s="61">
        <f>G171</f>
        <v>119527</v>
      </c>
      <c r="H170" s="127"/>
      <c r="I170" s="22">
        <f t="shared" si="1"/>
        <v>119527</v>
      </c>
    </row>
    <row r="171" spans="1:9" ht="35.25" customHeight="1">
      <c r="A171" s="29" t="s">
        <v>37</v>
      </c>
      <c r="B171" s="20" t="s">
        <v>594</v>
      </c>
      <c r="C171" s="20" t="s">
        <v>16</v>
      </c>
      <c r="D171" s="20" t="s">
        <v>118</v>
      </c>
      <c r="E171" s="20" t="s">
        <v>721</v>
      </c>
      <c r="F171" s="31" t="s">
        <v>38</v>
      </c>
      <c r="G171" s="61">
        <v>119527</v>
      </c>
      <c r="H171" s="127"/>
      <c r="I171" s="22">
        <f t="shared" si="1"/>
        <v>119527</v>
      </c>
    </row>
    <row r="172" spans="1:9" ht="21" customHeight="1">
      <c r="A172" s="66" t="s">
        <v>201</v>
      </c>
      <c r="B172" s="20" t="s">
        <v>594</v>
      </c>
      <c r="C172" s="20" t="s">
        <v>16</v>
      </c>
      <c r="D172" s="20" t="s">
        <v>118</v>
      </c>
      <c r="E172" s="20" t="s">
        <v>202</v>
      </c>
      <c r="F172" s="31"/>
      <c r="G172" s="61">
        <f>G173</f>
        <v>100000</v>
      </c>
      <c r="H172" s="122"/>
      <c r="I172" s="22">
        <f t="shared" si="1"/>
        <v>100000</v>
      </c>
    </row>
    <row r="173" spans="1:9" ht="30" customHeight="1">
      <c r="A173" s="29" t="s">
        <v>37</v>
      </c>
      <c r="B173" s="20" t="s">
        <v>594</v>
      </c>
      <c r="C173" s="20" t="s">
        <v>16</v>
      </c>
      <c r="D173" s="20" t="s">
        <v>118</v>
      </c>
      <c r="E173" s="20" t="s">
        <v>202</v>
      </c>
      <c r="F173" s="31" t="s">
        <v>38</v>
      </c>
      <c r="G173" s="61">
        <v>100000</v>
      </c>
      <c r="H173" s="127"/>
      <c r="I173" s="22">
        <f t="shared" si="1"/>
        <v>100000</v>
      </c>
    </row>
    <row r="174" spans="1:9" ht="30" customHeight="1">
      <c r="A174" s="29" t="s">
        <v>203</v>
      </c>
      <c r="B174" s="20" t="s">
        <v>594</v>
      </c>
      <c r="C174" s="20" t="s">
        <v>16</v>
      </c>
      <c r="D174" s="20" t="s">
        <v>118</v>
      </c>
      <c r="E174" s="20" t="s">
        <v>204</v>
      </c>
      <c r="F174" s="31"/>
      <c r="G174" s="61">
        <f>G175</f>
        <v>152900</v>
      </c>
      <c r="H174" s="122"/>
      <c r="I174" s="22">
        <f t="shared" si="1"/>
        <v>152900</v>
      </c>
    </row>
    <row r="175" spans="1:9" ht="15">
      <c r="A175" s="29" t="s">
        <v>197</v>
      </c>
      <c r="B175" s="20" t="s">
        <v>594</v>
      </c>
      <c r="C175" s="20" t="s">
        <v>16</v>
      </c>
      <c r="D175" s="20" t="s">
        <v>118</v>
      </c>
      <c r="E175" s="20" t="s">
        <v>204</v>
      </c>
      <c r="F175" s="31" t="s">
        <v>198</v>
      </c>
      <c r="G175" s="61">
        <v>152900</v>
      </c>
      <c r="H175" s="127"/>
      <c r="I175" s="22">
        <f t="shared" si="1"/>
        <v>152900</v>
      </c>
    </row>
    <row r="176" spans="1:9" ht="15" hidden="1">
      <c r="A176" s="26" t="s">
        <v>205</v>
      </c>
      <c r="B176" s="20" t="s">
        <v>594</v>
      </c>
      <c r="C176" s="60" t="s">
        <v>16</v>
      </c>
      <c r="D176" s="20" t="s">
        <v>118</v>
      </c>
      <c r="E176" s="45" t="s">
        <v>206</v>
      </c>
      <c r="F176" s="31"/>
      <c r="G176" s="61">
        <f>G177</f>
        <v>0</v>
      </c>
      <c r="H176" s="122"/>
      <c r="I176" s="22">
        <f t="shared" si="1"/>
        <v>0</v>
      </c>
    </row>
    <row r="177" spans="1:9" ht="15" hidden="1">
      <c r="A177" s="29" t="s">
        <v>109</v>
      </c>
      <c r="B177" s="20" t="s">
        <v>594</v>
      </c>
      <c r="C177" s="60" t="s">
        <v>16</v>
      </c>
      <c r="D177" s="20" t="s">
        <v>118</v>
      </c>
      <c r="E177" s="45" t="s">
        <v>207</v>
      </c>
      <c r="F177" s="31"/>
      <c r="G177" s="61">
        <f>G178</f>
        <v>0</v>
      </c>
      <c r="H177" s="122"/>
      <c r="I177" s="22">
        <f t="shared" si="1"/>
        <v>0</v>
      </c>
    </row>
    <row r="178" spans="1:9" ht="15" hidden="1">
      <c r="A178" s="29" t="s">
        <v>208</v>
      </c>
      <c r="B178" s="20" t="s">
        <v>594</v>
      </c>
      <c r="C178" s="60" t="s">
        <v>16</v>
      </c>
      <c r="D178" s="20" t="s">
        <v>118</v>
      </c>
      <c r="E178" s="45" t="s">
        <v>209</v>
      </c>
      <c r="F178" s="31"/>
      <c r="G178" s="61">
        <f>G179</f>
        <v>0</v>
      </c>
      <c r="H178" s="122"/>
      <c r="I178" s="22">
        <f t="shared" si="1"/>
        <v>0</v>
      </c>
    </row>
    <row r="179" spans="1:9" ht="15" hidden="1">
      <c r="A179" s="62" t="s">
        <v>210</v>
      </c>
      <c r="B179" s="20" t="s">
        <v>594</v>
      </c>
      <c r="C179" s="60" t="s">
        <v>16</v>
      </c>
      <c r="D179" s="20" t="s">
        <v>118</v>
      </c>
      <c r="E179" s="45" t="s">
        <v>209</v>
      </c>
      <c r="F179" s="31" t="s">
        <v>211</v>
      </c>
      <c r="G179" s="61"/>
      <c r="H179" s="122"/>
      <c r="I179" s="22">
        <f t="shared" si="1"/>
        <v>0</v>
      </c>
    </row>
    <row r="180" spans="1:9" ht="24" customHeight="1">
      <c r="A180" s="68" t="s">
        <v>212</v>
      </c>
      <c r="B180" s="20" t="s">
        <v>594</v>
      </c>
      <c r="C180" s="20" t="s">
        <v>28</v>
      </c>
      <c r="D180" s="20" t="s">
        <v>213</v>
      </c>
      <c r="E180" s="45"/>
      <c r="F180" s="31"/>
      <c r="G180" s="61">
        <f>G181</f>
        <v>51000</v>
      </c>
      <c r="H180" s="122"/>
      <c r="I180" s="22">
        <f t="shared" si="1"/>
        <v>51000</v>
      </c>
    </row>
    <row r="181" spans="1:9" ht="27.75" customHeight="1">
      <c r="A181" s="92" t="s">
        <v>214</v>
      </c>
      <c r="B181" s="20" t="s">
        <v>594</v>
      </c>
      <c r="C181" s="20" t="s">
        <v>28</v>
      </c>
      <c r="D181" s="20" t="s">
        <v>215</v>
      </c>
      <c r="E181" s="45"/>
      <c r="F181" s="31"/>
      <c r="G181" s="61">
        <f>G182</f>
        <v>51000</v>
      </c>
      <c r="H181" s="122"/>
      <c r="I181" s="22">
        <f t="shared" si="1"/>
        <v>51000</v>
      </c>
    </row>
    <row r="182" spans="1:9" ht="54.75" customHeight="1">
      <c r="A182" s="40" t="s">
        <v>216</v>
      </c>
      <c r="B182" s="20" t="s">
        <v>594</v>
      </c>
      <c r="C182" s="20" t="s">
        <v>28</v>
      </c>
      <c r="D182" s="20" t="s">
        <v>215</v>
      </c>
      <c r="E182" s="57" t="s">
        <v>217</v>
      </c>
      <c r="F182" s="31"/>
      <c r="G182" s="61">
        <f>G183</f>
        <v>51000</v>
      </c>
      <c r="H182" s="122"/>
      <c r="I182" s="22">
        <f t="shared" si="1"/>
        <v>51000</v>
      </c>
    </row>
    <row r="183" spans="1:9" ht="86.25" customHeight="1">
      <c r="A183" s="72" t="s">
        <v>218</v>
      </c>
      <c r="B183" s="20" t="s">
        <v>594</v>
      </c>
      <c r="C183" s="32" t="s">
        <v>28</v>
      </c>
      <c r="D183" s="32" t="s">
        <v>215</v>
      </c>
      <c r="E183" s="57" t="s">
        <v>219</v>
      </c>
      <c r="F183" s="34"/>
      <c r="G183" s="123">
        <f>G184+G187+G190+G193</f>
        <v>51000</v>
      </c>
      <c r="H183" s="122"/>
      <c r="I183" s="22">
        <f t="shared" si="1"/>
        <v>51000</v>
      </c>
    </row>
    <row r="184" spans="1:9" ht="0.75" customHeight="1" hidden="1">
      <c r="A184" s="72" t="s">
        <v>220</v>
      </c>
      <c r="B184" s="20" t="s">
        <v>594</v>
      </c>
      <c r="C184" s="20" t="s">
        <v>28</v>
      </c>
      <c r="D184" s="20" t="s">
        <v>215</v>
      </c>
      <c r="E184" s="49" t="s">
        <v>221</v>
      </c>
      <c r="F184" s="31"/>
      <c r="G184" s="61">
        <f>G185</f>
        <v>0</v>
      </c>
      <c r="H184" s="122"/>
      <c r="I184" s="22">
        <f t="shared" si="1"/>
        <v>0</v>
      </c>
    </row>
    <row r="185" spans="1:9" ht="39" customHeight="1" hidden="1">
      <c r="A185" s="29" t="s">
        <v>222</v>
      </c>
      <c r="B185" s="20" t="s">
        <v>594</v>
      </c>
      <c r="C185" s="20" t="s">
        <v>28</v>
      </c>
      <c r="D185" s="20" t="s">
        <v>215</v>
      </c>
      <c r="E185" s="49" t="s">
        <v>223</v>
      </c>
      <c r="F185" s="31"/>
      <c r="G185" s="61">
        <f>G186</f>
        <v>0</v>
      </c>
      <c r="H185" s="122"/>
      <c r="I185" s="22">
        <f t="shared" si="1"/>
        <v>0</v>
      </c>
    </row>
    <row r="186" spans="1:9" ht="26.25" customHeight="1" hidden="1">
      <c r="A186" s="29" t="s">
        <v>37</v>
      </c>
      <c r="B186" s="20" t="s">
        <v>594</v>
      </c>
      <c r="C186" s="20" t="s">
        <v>28</v>
      </c>
      <c r="D186" s="20" t="s">
        <v>215</v>
      </c>
      <c r="E186" s="49" t="s">
        <v>223</v>
      </c>
      <c r="F186" s="31" t="s">
        <v>38</v>
      </c>
      <c r="G186" s="61"/>
      <c r="H186" s="122"/>
      <c r="I186" s="22">
        <f t="shared" si="1"/>
        <v>0</v>
      </c>
    </row>
    <row r="187" spans="1:9" ht="60.75" customHeight="1">
      <c r="A187" s="72" t="s">
        <v>224</v>
      </c>
      <c r="B187" s="20" t="s">
        <v>594</v>
      </c>
      <c r="C187" s="20" t="s">
        <v>28</v>
      </c>
      <c r="D187" s="20" t="s">
        <v>215</v>
      </c>
      <c r="E187" s="49" t="s">
        <v>225</v>
      </c>
      <c r="F187" s="31"/>
      <c r="G187" s="61">
        <f>G188</f>
        <v>51000</v>
      </c>
      <c r="H187" s="122"/>
      <c r="I187" s="22">
        <f t="shared" si="1"/>
        <v>51000</v>
      </c>
    </row>
    <row r="188" spans="1:9" ht="43.5" customHeight="1">
      <c r="A188" s="29" t="s">
        <v>222</v>
      </c>
      <c r="B188" s="20" t="s">
        <v>594</v>
      </c>
      <c r="C188" s="20" t="s">
        <v>28</v>
      </c>
      <c r="D188" s="20" t="s">
        <v>215</v>
      </c>
      <c r="E188" s="49" t="s">
        <v>226</v>
      </c>
      <c r="F188" s="31"/>
      <c r="G188" s="61">
        <f>G189</f>
        <v>51000</v>
      </c>
      <c r="H188" s="122"/>
      <c r="I188" s="22">
        <f t="shared" si="1"/>
        <v>51000</v>
      </c>
    </row>
    <row r="189" spans="1:9" ht="33" customHeight="1">
      <c r="A189" s="29" t="s">
        <v>37</v>
      </c>
      <c r="B189" s="20" t="s">
        <v>594</v>
      </c>
      <c r="C189" s="20" t="s">
        <v>28</v>
      </c>
      <c r="D189" s="20" t="s">
        <v>215</v>
      </c>
      <c r="E189" s="49" t="s">
        <v>226</v>
      </c>
      <c r="F189" s="31" t="s">
        <v>38</v>
      </c>
      <c r="G189" s="61">
        <v>51000</v>
      </c>
      <c r="H189" s="127"/>
      <c r="I189" s="22">
        <f t="shared" si="1"/>
        <v>51000</v>
      </c>
    </row>
    <row r="190" spans="1:9" ht="28.5" customHeight="1" hidden="1">
      <c r="A190" s="72" t="s">
        <v>227</v>
      </c>
      <c r="B190" s="20" t="s">
        <v>594</v>
      </c>
      <c r="C190" s="20" t="s">
        <v>28</v>
      </c>
      <c r="D190" s="20" t="s">
        <v>215</v>
      </c>
      <c r="E190" s="49" t="s">
        <v>228</v>
      </c>
      <c r="F190" s="31"/>
      <c r="G190" s="61">
        <f>G191</f>
        <v>0</v>
      </c>
      <c r="H190" s="122"/>
      <c r="I190" s="22">
        <f t="shared" si="1"/>
        <v>0</v>
      </c>
    </row>
    <row r="191" spans="1:9" ht="30" customHeight="1" hidden="1">
      <c r="A191" s="29" t="s">
        <v>222</v>
      </c>
      <c r="B191" s="20" t="s">
        <v>594</v>
      </c>
      <c r="C191" s="20" t="s">
        <v>28</v>
      </c>
      <c r="D191" s="20" t="s">
        <v>215</v>
      </c>
      <c r="E191" s="49" t="s">
        <v>229</v>
      </c>
      <c r="F191" s="31"/>
      <c r="G191" s="61">
        <f>G192</f>
        <v>0</v>
      </c>
      <c r="H191" s="122"/>
      <c r="I191" s="22">
        <f t="shared" si="1"/>
        <v>0</v>
      </c>
    </row>
    <row r="192" spans="1:9" ht="15.75" customHeight="1" hidden="1">
      <c r="A192" s="29" t="s">
        <v>37</v>
      </c>
      <c r="B192" s="20" t="s">
        <v>594</v>
      </c>
      <c r="C192" s="20" t="s">
        <v>28</v>
      </c>
      <c r="D192" s="20" t="s">
        <v>215</v>
      </c>
      <c r="E192" s="49" t="s">
        <v>229</v>
      </c>
      <c r="F192" s="31" t="s">
        <v>38</v>
      </c>
      <c r="G192" s="61"/>
      <c r="H192" s="122"/>
      <c r="I192" s="22">
        <f t="shared" si="1"/>
        <v>0</v>
      </c>
    </row>
    <row r="193" spans="1:9" ht="17.25" customHeight="1" hidden="1">
      <c r="A193" s="72" t="s">
        <v>230</v>
      </c>
      <c r="B193" s="20" t="s">
        <v>594</v>
      </c>
      <c r="C193" s="20" t="s">
        <v>28</v>
      </c>
      <c r="D193" s="20" t="s">
        <v>215</v>
      </c>
      <c r="E193" s="49" t="s">
        <v>231</v>
      </c>
      <c r="F193" s="31"/>
      <c r="G193" s="61">
        <f>G194</f>
        <v>0</v>
      </c>
      <c r="H193" s="122"/>
      <c r="I193" s="22">
        <f t="shared" si="1"/>
        <v>0</v>
      </c>
    </row>
    <row r="194" spans="1:9" ht="39" hidden="1">
      <c r="A194" s="29" t="s">
        <v>222</v>
      </c>
      <c r="B194" s="20" t="s">
        <v>594</v>
      </c>
      <c r="C194" s="20" t="s">
        <v>28</v>
      </c>
      <c r="D194" s="20" t="s">
        <v>215</v>
      </c>
      <c r="E194" s="49" t="s">
        <v>232</v>
      </c>
      <c r="F194" s="31"/>
      <c r="G194" s="61">
        <f>G195</f>
        <v>0</v>
      </c>
      <c r="H194" s="122"/>
      <c r="I194" s="22">
        <f t="shared" si="1"/>
        <v>0</v>
      </c>
    </row>
    <row r="195" spans="1:9" ht="44.25" customHeight="1" hidden="1">
      <c r="A195" s="29" t="s">
        <v>37</v>
      </c>
      <c r="B195" s="20" t="s">
        <v>594</v>
      </c>
      <c r="C195" s="20" t="s">
        <v>28</v>
      </c>
      <c r="D195" s="20" t="s">
        <v>215</v>
      </c>
      <c r="E195" s="49" t="s">
        <v>232</v>
      </c>
      <c r="F195" s="31" t="s">
        <v>38</v>
      </c>
      <c r="G195" s="61"/>
      <c r="H195" s="122"/>
      <c r="I195" s="22">
        <f t="shared" si="1"/>
        <v>0</v>
      </c>
    </row>
    <row r="196" spans="1:13" ht="24.75" customHeight="1">
      <c r="A196" s="26" t="s">
        <v>233</v>
      </c>
      <c r="B196" s="20" t="s">
        <v>594</v>
      </c>
      <c r="C196" s="20" t="s">
        <v>41</v>
      </c>
      <c r="D196" s="20"/>
      <c r="E196" s="20"/>
      <c r="F196" s="21"/>
      <c r="G196" s="61">
        <f>G197+G204+G233</f>
        <v>23301051.5</v>
      </c>
      <c r="H196" s="61">
        <f>H197+H204+H233</f>
        <v>611130</v>
      </c>
      <c r="I196" s="22">
        <f t="shared" si="1"/>
        <v>23912181.5</v>
      </c>
      <c r="K196" s="28"/>
      <c r="M196" s="28"/>
    </row>
    <row r="197" spans="1:9" ht="15">
      <c r="A197" s="26" t="s">
        <v>234</v>
      </c>
      <c r="B197" s="20" t="s">
        <v>594</v>
      </c>
      <c r="C197" s="20" t="s">
        <v>41</v>
      </c>
      <c r="D197" s="20" t="s">
        <v>235</v>
      </c>
      <c r="E197" s="20"/>
      <c r="F197" s="21"/>
      <c r="G197" s="61">
        <f>G198</f>
        <v>1599256</v>
      </c>
      <c r="H197" s="122"/>
      <c r="I197" s="22">
        <f t="shared" si="1"/>
        <v>1599256</v>
      </c>
    </row>
    <row r="198" spans="1:9" ht="46.5" customHeight="1">
      <c r="A198" s="65" t="s">
        <v>153</v>
      </c>
      <c r="B198" s="20" t="s">
        <v>594</v>
      </c>
      <c r="C198" s="20" t="s">
        <v>41</v>
      </c>
      <c r="D198" s="20" t="s">
        <v>235</v>
      </c>
      <c r="E198" s="49" t="s">
        <v>154</v>
      </c>
      <c r="F198" s="21"/>
      <c r="G198" s="61">
        <f>G199</f>
        <v>1599256</v>
      </c>
      <c r="H198" s="122"/>
      <c r="I198" s="22">
        <f t="shared" si="1"/>
        <v>1599256</v>
      </c>
    </row>
    <row r="199" spans="1:9" ht="61.5" customHeight="1">
      <c r="A199" s="70" t="s">
        <v>236</v>
      </c>
      <c r="B199" s="20" t="s">
        <v>594</v>
      </c>
      <c r="C199" s="32" t="s">
        <v>41</v>
      </c>
      <c r="D199" s="32" t="s">
        <v>235</v>
      </c>
      <c r="E199" s="57" t="s">
        <v>237</v>
      </c>
      <c r="F199" s="39"/>
      <c r="G199" s="123">
        <f>G200</f>
        <v>1599256</v>
      </c>
      <c r="H199" s="122"/>
      <c r="I199" s="22">
        <f t="shared" si="1"/>
        <v>1599256</v>
      </c>
    </row>
    <row r="200" spans="1:9" ht="32.25" customHeight="1">
      <c r="A200" s="41" t="s">
        <v>238</v>
      </c>
      <c r="B200" s="20" t="s">
        <v>594</v>
      </c>
      <c r="C200" s="20" t="s">
        <v>41</v>
      </c>
      <c r="D200" s="20" t="s">
        <v>235</v>
      </c>
      <c r="E200" s="49" t="s">
        <v>239</v>
      </c>
      <c r="F200" s="21"/>
      <c r="G200" s="61">
        <f>G201</f>
        <v>1599256</v>
      </c>
      <c r="H200" s="122"/>
      <c r="I200" s="22">
        <f t="shared" si="1"/>
        <v>1599256</v>
      </c>
    </row>
    <row r="201" spans="1:9" ht="15">
      <c r="A201" s="26" t="s">
        <v>240</v>
      </c>
      <c r="B201" s="20" t="s">
        <v>594</v>
      </c>
      <c r="C201" s="20" t="s">
        <v>41</v>
      </c>
      <c r="D201" s="20" t="s">
        <v>235</v>
      </c>
      <c r="E201" s="49" t="s">
        <v>241</v>
      </c>
      <c r="F201" s="21"/>
      <c r="G201" s="61">
        <f>G203+G202</f>
        <v>1599256</v>
      </c>
      <c r="H201" s="122"/>
      <c r="I201" s="22">
        <f t="shared" si="1"/>
        <v>1599256</v>
      </c>
    </row>
    <row r="202" spans="1:9" ht="26.25">
      <c r="A202" s="29" t="s">
        <v>37</v>
      </c>
      <c r="B202" s="20" t="s">
        <v>594</v>
      </c>
      <c r="C202" s="20" t="s">
        <v>41</v>
      </c>
      <c r="D202" s="20" t="s">
        <v>235</v>
      </c>
      <c r="E202" s="49" t="s">
        <v>241</v>
      </c>
      <c r="F202" s="21" t="s">
        <v>38</v>
      </c>
      <c r="G202" s="61">
        <v>10000</v>
      </c>
      <c r="H202" s="127"/>
      <c r="I202" s="22">
        <f t="shared" si="1"/>
        <v>10000</v>
      </c>
    </row>
    <row r="203" spans="1:9" ht="15">
      <c r="A203" s="29" t="s">
        <v>79</v>
      </c>
      <c r="B203" s="20" t="s">
        <v>594</v>
      </c>
      <c r="C203" s="20" t="s">
        <v>41</v>
      </c>
      <c r="D203" s="20" t="s">
        <v>235</v>
      </c>
      <c r="E203" s="49" t="s">
        <v>241</v>
      </c>
      <c r="F203" s="21" t="s">
        <v>80</v>
      </c>
      <c r="G203" s="61">
        <f>901000+688256</f>
        <v>1589256</v>
      </c>
      <c r="H203" s="127"/>
      <c r="I203" s="22">
        <f t="shared" si="1"/>
        <v>1589256</v>
      </c>
    </row>
    <row r="204" spans="1:9" ht="15">
      <c r="A204" s="26" t="s">
        <v>242</v>
      </c>
      <c r="B204" s="20" t="s">
        <v>594</v>
      </c>
      <c r="C204" s="20" t="s">
        <v>41</v>
      </c>
      <c r="D204" s="20" t="s">
        <v>215</v>
      </c>
      <c r="E204" s="20"/>
      <c r="F204" s="21"/>
      <c r="G204" s="61">
        <f>G205+G229</f>
        <v>17598613.5</v>
      </c>
      <c r="H204" s="61">
        <f>H205</f>
        <v>611130</v>
      </c>
      <c r="I204" s="22">
        <f>G204+H204</f>
        <v>18209743.5</v>
      </c>
    </row>
    <row r="205" spans="1:9" ht="45.75" customHeight="1">
      <c r="A205" s="65" t="s">
        <v>153</v>
      </c>
      <c r="B205" s="20" t="s">
        <v>594</v>
      </c>
      <c r="C205" s="20" t="s">
        <v>41</v>
      </c>
      <c r="D205" s="20" t="s">
        <v>215</v>
      </c>
      <c r="E205" s="49" t="s">
        <v>154</v>
      </c>
      <c r="F205" s="21"/>
      <c r="G205" s="61">
        <f>G206+G225</f>
        <v>17598613.5</v>
      </c>
      <c r="H205" s="61">
        <f>H206</f>
        <v>611130</v>
      </c>
      <c r="I205" s="22">
        <f>I206+I225</f>
        <v>18209743.5</v>
      </c>
    </row>
    <row r="206" spans="1:10" ht="63.75">
      <c r="A206" s="66" t="s">
        <v>243</v>
      </c>
      <c r="B206" s="20" t="s">
        <v>594</v>
      </c>
      <c r="C206" s="32" t="s">
        <v>41</v>
      </c>
      <c r="D206" s="32" t="s">
        <v>215</v>
      </c>
      <c r="E206" s="57" t="s">
        <v>244</v>
      </c>
      <c r="F206" s="39"/>
      <c r="G206" s="123">
        <f>G207+G214</f>
        <v>17355613.5</v>
      </c>
      <c r="H206" s="123">
        <f>H207+H214</f>
        <v>611130</v>
      </c>
      <c r="I206" s="22">
        <f>G206+H206</f>
        <v>17966743.5</v>
      </c>
      <c r="J206" s="28"/>
    </row>
    <row r="207" spans="1:9" ht="25.5">
      <c r="A207" s="41" t="s">
        <v>245</v>
      </c>
      <c r="B207" s="20" t="s">
        <v>594</v>
      </c>
      <c r="C207" s="20" t="s">
        <v>41</v>
      </c>
      <c r="D207" s="20" t="s">
        <v>215</v>
      </c>
      <c r="E207" s="49" t="s">
        <v>246</v>
      </c>
      <c r="F207" s="21"/>
      <c r="G207" s="61">
        <f>G208+G210+G212</f>
        <v>12811613.5</v>
      </c>
      <c r="H207" s="61">
        <f>H208+H210</f>
        <v>461130</v>
      </c>
      <c r="I207" s="22">
        <f t="shared" si="1"/>
        <v>13272743.5</v>
      </c>
    </row>
    <row r="208" spans="1:9" ht="15">
      <c r="A208" s="29" t="s">
        <v>251</v>
      </c>
      <c r="B208" s="20" t="s">
        <v>594</v>
      </c>
      <c r="C208" s="20" t="s">
        <v>41</v>
      </c>
      <c r="D208" s="20" t="s">
        <v>215</v>
      </c>
      <c r="E208" s="49" t="s">
        <v>699</v>
      </c>
      <c r="F208" s="21"/>
      <c r="G208" s="61">
        <f>G209</f>
        <v>5533573</v>
      </c>
      <c r="H208" s="122"/>
      <c r="I208" s="22">
        <f t="shared" si="1"/>
        <v>5533573</v>
      </c>
    </row>
    <row r="209" spans="1:9" ht="15">
      <c r="A209" s="29" t="s">
        <v>87</v>
      </c>
      <c r="B209" s="20" t="s">
        <v>594</v>
      </c>
      <c r="C209" s="20" t="s">
        <v>41</v>
      </c>
      <c r="D209" s="20" t="s">
        <v>215</v>
      </c>
      <c r="E209" s="49" t="s">
        <v>699</v>
      </c>
      <c r="F209" s="21" t="s">
        <v>38</v>
      </c>
      <c r="G209" s="61">
        <v>5533573</v>
      </c>
      <c r="H209" s="122"/>
      <c r="I209" s="22">
        <f t="shared" si="1"/>
        <v>5533573</v>
      </c>
    </row>
    <row r="210" spans="1:9" ht="15">
      <c r="A210" s="29" t="s">
        <v>255</v>
      </c>
      <c r="B210" s="20" t="s">
        <v>594</v>
      </c>
      <c r="C210" s="20" t="s">
        <v>41</v>
      </c>
      <c r="D210" s="20" t="s">
        <v>215</v>
      </c>
      <c r="E210" s="49" t="s">
        <v>700</v>
      </c>
      <c r="F210" s="21"/>
      <c r="G210" s="61">
        <f>G211</f>
        <v>4914420</v>
      </c>
      <c r="H210" s="61">
        <f>H211</f>
        <v>461130</v>
      </c>
      <c r="I210" s="22">
        <f t="shared" si="1"/>
        <v>5375550</v>
      </c>
    </row>
    <row r="211" spans="1:9" ht="15">
      <c r="A211" s="29" t="s">
        <v>87</v>
      </c>
      <c r="B211" s="20" t="s">
        <v>594</v>
      </c>
      <c r="C211" s="20" t="s">
        <v>41</v>
      </c>
      <c r="D211" s="20" t="s">
        <v>215</v>
      </c>
      <c r="E211" s="49" t="s">
        <v>700</v>
      </c>
      <c r="F211" s="21" t="s">
        <v>38</v>
      </c>
      <c r="G211" s="61">
        <f>5375550-461130</f>
        <v>4914420</v>
      </c>
      <c r="H211" s="61">
        <v>461130</v>
      </c>
      <c r="I211" s="22">
        <f t="shared" si="1"/>
        <v>5375550</v>
      </c>
    </row>
    <row r="212" spans="1:9" ht="26.25">
      <c r="A212" s="29" t="s">
        <v>247</v>
      </c>
      <c r="B212" s="20" t="s">
        <v>594</v>
      </c>
      <c r="C212" s="20" t="s">
        <v>41</v>
      </c>
      <c r="D212" s="20" t="s">
        <v>215</v>
      </c>
      <c r="E212" s="49" t="s">
        <v>248</v>
      </c>
      <c r="F212" s="21"/>
      <c r="G212" s="61">
        <f>G213</f>
        <v>2363620.5</v>
      </c>
      <c r="H212" s="122"/>
      <c r="I212" s="22">
        <f>G212+H212</f>
        <v>2363620.5</v>
      </c>
    </row>
    <row r="213" spans="1:9" ht="15">
      <c r="A213" s="29" t="s">
        <v>87</v>
      </c>
      <c r="B213" s="20" t="s">
        <v>594</v>
      </c>
      <c r="C213" s="20" t="s">
        <v>41</v>
      </c>
      <c r="D213" s="20" t="s">
        <v>215</v>
      </c>
      <c r="E213" s="49" t="s">
        <v>248</v>
      </c>
      <c r="F213" s="21" t="s">
        <v>38</v>
      </c>
      <c r="G213" s="61">
        <v>2363620.5</v>
      </c>
      <c r="H213" s="122"/>
      <c r="I213" s="22">
        <f>G213+H213</f>
        <v>2363620.5</v>
      </c>
    </row>
    <row r="214" spans="1:9" ht="25.5">
      <c r="A214" s="41" t="s">
        <v>249</v>
      </c>
      <c r="B214" s="20" t="s">
        <v>594</v>
      </c>
      <c r="C214" s="20" t="s">
        <v>41</v>
      </c>
      <c r="D214" s="20" t="s">
        <v>215</v>
      </c>
      <c r="E214" s="49" t="s">
        <v>250</v>
      </c>
      <c r="F214" s="21"/>
      <c r="G214" s="61">
        <f>G215+G217+G223</f>
        <v>4544000</v>
      </c>
      <c r="H214" s="61">
        <f>H215+H217</f>
        <v>150000</v>
      </c>
      <c r="I214" s="22">
        <f t="shared" si="1"/>
        <v>4694000</v>
      </c>
    </row>
    <row r="215" spans="1:9" ht="15" customHeight="1">
      <c r="A215" s="29" t="s">
        <v>251</v>
      </c>
      <c r="B215" s="20" t="s">
        <v>594</v>
      </c>
      <c r="C215" s="20" t="s">
        <v>41</v>
      </c>
      <c r="D215" s="20" t="s">
        <v>215</v>
      </c>
      <c r="E215" s="49" t="s">
        <v>252</v>
      </c>
      <c r="F215" s="21"/>
      <c r="G215" s="61">
        <f>G216</f>
        <v>1800000</v>
      </c>
      <c r="H215" s="122"/>
      <c r="I215" s="22">
        <f t="shared" si="1"/>
        <v>1800000</v>
      </c>
    </row>
    <row r="216" spans="1:9" ht="26.25">
      <c r="A216" s="67" t="s">
        <v>253</v>
      </c>
      <c r="B216" s="20" t="s">
        <v>594</v>
      </c>
      <c r="C216" s="20" t="s">
        <v>41</v>
      </c>
      <c r="D216" s="20" t="s">
        <v>215</v>
      </c>
      <c r="E216" s="49" t="s">
        <v>252</v>
      </c>
      <c r="F216" s="21" t="s">
        <v>254</v>
      </c>
      <c r="G216" s="61">
        <v>1800000</v>
      </c>
      <c r="H216" s="122"/>
      <c r="I216" s="22">
        <f t="shared" si="1"/>
        <v>1800000</v>
      </c>
    </row>
    <row r="217" spans="1:9" ht="15">
      <c r="A217" s="29" t="s">
        <v>255</v>
      </c>
      <c r="B217" s="20" t="s">
        <v>594</v>
      </c>
      <c r="C217" s="20" t="s">
        <v>41</v>
      </c>
      <c r="D217" s="20" t="s">
        <v>215</v>
      </c>
      <c r="E217" s="49" t="s">
        <v>256</v>
      </c>
      <c r="F217" s="21"/>
      <c r="G217" s="61">
        <f>G218</f>
        <v>1494000</v>
      </c>
      <c r="H217" s="61">
        <f>H218</f>
        <v>150000</v>
      </c>
      <c r="I217" s="22">
        <f>G217+H217</f>
        <v>1644000</v>
      </c>
    </row>
    <row r="218" spans="1:9" ht="26.25">
      <c r="A218" s="67" t="s">
        <v>253</v>
      </c>
      <c r="B218" s="20" t="s">
        <v>594</v>
      </c>
      <c r="C218" s="20" t="s">
        <v>41</v>
      </c>
      <c r="D218" s="20" t="s">
        <v>215</v>
      </c>
      <c r="E218" s="49" t="s">
        <v>256</v>
      </c>
      <c r="F218" s="21" t="s">
        <v>254</v>
      </c>
      <c r="G218" s="61">
        <f>1644000-150000</f>
        <v>1494000</v>
      </c>
      <c r="H218" s="130">
        <v>150000</v>
      </c>
      <c r="I218" s="22">
        <f t="shared" si="1"/>
        <v>1644000</v>
      </c>
    </row>
    <row r="219" spans="1:9" ht="25.5" hidden="1">
      <c r="A219" s="41" t="s">
        <v>257</v>
      </c>
      <c r="B219" s="20" t="s">
        <v>594</v>
      </c>
      <c r="C219" s="20" t="s">
        <v>41</v>
      </c>
      <c r="D219" s="20" t="s">
        <v>215</v>
      </c>
      <c r="E219" s="49" t="s">
        <v>258</v>
      </c>
      <c r="F219" s="21"/>
      <c r="G219" s="61">
        <f>G220</f>
        <v>0</v>
      </c>
      <c r="H219" s="122"/>
      <c r="I219" s="22">
        <f t="shared" si="1"/>
        <v>0</v>
      </c>
    </row>
    <row r="220" spans="1:9" ht="30" hidden="1">
      <c r="A220" s="68" t="s">
        <v>253</v>
      </c>
      <c r="B220" s="20" t="s">
        <v>594</v>
      </c>
      <c r="C220" s="20" t="s">
        <v>41</v>
      </c>
      <c r="D220" s="20" t="s">
        <v>215</v>
      </c>
      <c r="E220" s="49" t="s">
        <v>258</v>
      </c>
      <c r="F220" s="21" t="s">
        <v>254</v>
      </c>
      <c r="G220" s="61"/>
      <c r="H220" s="122"/>
      <c r="I220" s="22">
        <f t="shared" si="1"/>
        <v>0</v>
      </c>
    </row>
    <row r="221" spans="1:9" ht="45" hidden="1">
      <c r="A221" s="69" t="s">
        <v>259</v>
      </c>
      <c r="B221" s="20" t="s">
        <v>594</v>
      </c>
      <c r="C221" s="20" t="s">
        <v>41</v>
      </c>
      <c r="D221" s="20" t="s">
        <v>215</v>
      </c>
      <c r="E221" s="49" t="s">
        <v>260</v>
      </c>
      <c r="F221" s="21"/>
      <c r="G221" s="61">
        <f>G222</f>
        <v>0</v>
      </c>
      <c r="H221" s="122"/>
      <c r="I221" s="22">
        <f t="shared" si="1"/>
        <v>0</v>
      </c>
    </row>
    <row r="222" spans="1:9" ht="30">
      <c r="A222" s="68" t="s">
        <v>253</v>
      </c>
      <c r="B222" s="20" t="s">
        <v>594</v>
      </c>
      <c r="C222" s="20" t="s">
        <v>41</v>
      </c>
      <c r="D222" s="20" t="s">
        <v>215</v>
      </c>
      <c r="E222" s="49" t="s">
        <v>260</v>
      </c>
      <c r="F222" s="21" t="s">
        <v>254</v>
      </c>
      <c r="G222" s="61"/>
      <c r="H222" s="122"/>
      <c r="I222" s="22">
        <f t="shared" si="1"/>
        <v>0</v>
      </c>
    </row>
    <row r="223" spans="1:9" ht="26.25">
      <c r="A223" s="29" t="s">
        <v>261</v>
      </c>
      <c r="B223" s="20" t="s">
        <v>594</v>
      </c>
      <c r="C223" s="20" t="s">
        <v>41</v>
      </c>
      <c r="D223" s="20" t="s">
        <v>215</v>
      </c>
      <c r="E223" s="49" t="s">
        <v>262</v>
      </c>
      <c r="F223" s="21"/>
      <c r="G223" s="61">
        <f>G224</f>
        <v>1250000</v>
      </c>
      <c r="H223" s="122"/>
      <c r="I223" s="22">
        <f t="shared" si="1"/>
        <v>1250000</v>
      </c>
    </row>
    <row r="224" spans="1:9" ht="30">
      <c r="A224" s="68" t="s">
        <v>253</v>
      </c>
      <c r="B224" s="20" t="s">
        <v>594</v>
      </c>
      <c r="C224" s="20" t="s">
        <v>41</v>
      </c>
      <c r="D224" s="20" t="s">
        <v>215</v>
      </c>
      <c r="E224" s="49" t="s">
        <v>262</v>
      </c>
      <c r="F224" s="21" t="s">
        <v>254</v>
      </c>
      <c r="G224" s="61">
        <f>650000+600000</f>
        <v>1250000</v>
      </c>
      <c r="H224" s="122"/>
      <c r="I224" s="22">
        <f t="shared" si="1"/>
        <v>1250000</v>
      </c>
    </row>
    <row r="225" spans="1:9" ht="63.75">
      <c r="A225" s="70" t="s">
        <v>155</v>
      </c>
      <c r="B225" s="20" t="s">
        <v>594</v>
      </c>
      <c r="C225" s="20" t="s">
        <v>41</v>
      </c>
      <c r="D225" s="20" t="s">
        <v>215</v>
      </c>
      <c r="E225" s="57" t="s">
        <v>156</v>
      </c>
      <c r="F225" s="21"/>
      <c r="G225" s="61">
        <f>G226</f>
        <v>243000</v>
      </c>
      <c r="H225" s="130"/>
      <c r="I225" s="22">
        <f t="shared" si="1"/>
        <v>243000</v>
      </c>
    </row>
    <row r="226" spans="1:9" ht="25.5">
      <c r="A226" s="54" t="s">
        <v>263</v>
      </c>
      <c r="B226" s="20" t="s">
        <v>594</v>
      </c>
      <c r="C226" s="20" t="s">
        <v>41</v>
      </c>
      <c r="D226" s="20" t="s">
        <v>215</v>
      </c>
      <c r="E226" s="49" t="s">
        <v>264</v>
      </c>
      <c r="F226" s="21"/>
      <c r="G226" s="61">
        <f>G227</f>
        <v>243000</v>
      </c>
      <c r="H226" s="130"/>
      <c r="I226" s="22">
        <f t="shared" si="1"/>
        <v>243000</v>
      </c>
    </row>
    <row r="227" spans="1:9" ht="15">
      <c r="A227" s="41" t="s">
        <v>265</v>
      </c>
      <c r="B227" s="20" t="s">
        <v>594</v>
      </c>
      <c r="C227" s="20" t="s">
        <v>41</v>
      </c>
      <c r="D227" s="20" t="s">
        <v>215</v>
      </c>
      <c r="E227" s="49" t="s">
        <v>266</v>
      </c>
      <c r="F227" s="21"/>
      <c r="G227" s="61">
        <f>G228</f>
        <v>243000</v>
      </c>
      <c r="H227" s="130"/>
      <c r="I227" s="22">
        <f t="shared" si="1"/>
        <v>243000</v>
      </c>
    </row>
    <row r="228" spans="1:9" ht="15">
      <c r="A228" s="29" t="s">
        <v>87</v>
      </c>
      <c r="B228" s="20" t="s">
        <v>594</v>
      </c>
      <c r="C228" s="20" t="s">
        <v>41</v>
      </c>
      <c r="D228" s="20" t="s">
        <v>215</v>
      </c>
      <c r="E228" s="49" t="s">
        <v>266</v>
      </c>
      <c r="F228" s="21" t="s">
        <v>38</v>
      </c>
      <c r="G228" s="61">
        <f>600000-357000</f>
        <v>243000</v>
      </c>
      <c r="H228" s="130"/>
      <c r="I228" s="22">
        <f t="shared" si="1"/>
        <v>243000</v>
      </c>
    </row>
    <row r="229" spans="1:9" ht="75">
      <c r="A229" s="71" t="s">
        <v>269</v>
      </c>
      <c r="B229" s="20" t="s">
        <v>594</v>
      </c>
      <c r="C229" s="20" t="s">
        <v>41</v>
      </c>
      <c r="D229" s="20" t="s">
        <v>215</v>
      </c>
      <c r="E229" s="57" t="s">
        <v>270</v>
      </c>
      <c r="F229" s="21"/>
      <c r="G229" s="61">
        <f>G230</f>
        <v>0</v>
      </c>
      <c r="H229" s="122"/>
      <c r="I229" s="22">
        <f>G229+H229</f>
        <v>0</v>
      </c>
    </row>
    <row r="230" spans="1:9" ht="25.5">
      <c r="A230" s="41" t="s">
        <v>249</v>
      </c>
      <c r="B230" s="20" t="s">
        <v>594</v>
      </c>
      <c r="C230" s="20" t="s">
        <v>41</v>
      </c>
      <c r="D230" s="20" t="s">
        <v>215</v>
      </c>
      <c r="E230" s="57" t="s">
        <v>271</v>
      </c>
      <c r="F230" s="21"/>
      <c r="G230" s="61">
        <f>G231</f>
        <v>0</v>
      </c>
      <c r="H230" s="122"/>
      <c r="I230" s="22">
        <f t="shared" si="1"/>
        <v>0</v>
      </c>
    </row>
    <row r="231" spans="1:9" ht="25.5">
      <c r="A231" s="72" t="s">
        <v>272</v>
      </c>
      <c r="B231" s="20" t="s">
        <v>594</v>
      </c>
      <c r="C231" s="20" t="s">
        <v>41</v>
      </c>
      <c r="D231" s="20" t="s">
        <v>215</v>
      </c>
      <c r="E231" s="49" t="s">
        <v>273</v>
      </c>
      <c r="F231" s="21"/>
      <c r="G231" s="61">
        <f>G232</f>
        <v>0</v>
      </c>
      <c r="H231" s="122"/>
      <c r="I231" s="22">
        <f t="shared" si="1"/>
        <v>0</v>
      </c>
    </row>
    <row r="232" spans="1:9" ht="26.25">
      <c r="A232" s="26" t="s">
        <v>253</v>
      </c>
      <c r="B232" s="20" t="s">
        <v>594</v>
      </c>
      <c r="C232" s="20" t="s">
        <v>41</v>
      </c>
      <c r="D232" s="20" t="s">
        <v>215</v>
      </c>
      <c r="E232" s="49" t="s">
        <v>273</v>
      </c>
      <c r="F232" s="21" t="s">
        <v>254</v>
      </c>
      <c r="G232" s="61"/>
      <c r="H232" s="122"/>
      <c r="I232" s="22">
        <f t="shared" si="1"/>
        <v>0</v>
      </c>
    </row>
    <row r="233" spans="1:9" ht="20.25" customHeight="1">
      <c r="A233" s="26" t="s">
        <v>274</v>
      </c>
      <c r="B233" s="20" t="s">
        <v>594</v>
      </c>
      <c r="C233" s="20" t="s">
        <v>41</v>
      </c>
      <c r="D233" s="20" t="s">
        <v>275</v>
      </c>
      <c r="E233" s="20"/>
      <c r="F233" s="21"/>
      <c r="G233" s="61">
        <f>G234+G246+G263+G241+G259</f>
        <v>4103182</v>
      </c>
      <c r="H233" s="122"/>
      <c r="I233" s="22">
        <f t="shared" si="1"/>
        <v>4103182</v>
      </c>
    </row>
    <row r="234" spans="1:9" ht="45" customHeight="1">
      <c r="A234" s="83" t="s">
        <v>276</v>
      </c>
      <c r="B234" s="20" t="s">
        <v>594</v>
      </c>
      <c r="C234" s="20" t="s">
        <v>41</v>
      </c>
      <c r="D234" s="20" t="s">
        <v>275</v>
      </c>
      <c r="E234" s="20" t="s">
        <v>277</v>
      </c>
      <c r="F234" s="21"/>
      <c r="G234" s="61">
        <f>G235</f>
        <v>700000</v>
      </c>
      <c r="H234" s="122"/>
      <c r="I234" s="22">
        <f t="shared" si="1"/>
        <v>700000</v>
      </c>
    </row>
    <row r="235" spans="1:9" ht="69" customHeight="1">
      <c r="A235" s="131" t="s">
        <v>278</v>
      </c>
      <c r="B235" s="20" t="s">
        <v>594</v>
      </c>
      <c r="C235" s="32" t="s">
        <v>41</v>
      </c>
      <c r="D235" s="32" t="s">
        <v>275</v>
      </c>
      <c r="E235" s="32" t="s">
        <v>279</v>
      </c>
      <c r="F235" s="39"/>
      <c r="G235" s="123">
        <f>G236</f>
        <v>700000</v>
      </c>
      <c r="H235" s="122"/>
      <c r="I235" s="22">
        <f t="shared" si="1"/>
        <v>700000</v>
      </c>
    </row>
    <row r="236" spans="1:9" ht="41.25" customHeight="1">
      <c r="A236" s="41" t="s">
        <v>698</v>
      </c>
      <c r="B236" s="20" t="s">
        <v>594</v>
      </c>
      <c r="C236" s="20" t="s">
        <v>41</v>
      </c>
      <c r="D236" s="20" t="s">
        <v>275</v>
      </c>
      <c r="E236" s="20" t="s">
        <v>280</v>
      </c>
      <c r="F236" s="21"/>
      <c r="G236" s="61">
        <f>G237+G239</f>
        <v>700000</v>
      </c>
      <c r="H236" s="122"/>
      <c r="I236" s="22">
        <f t="shared" si="1"/>
        <v>700000</v>
      </c>
    </row>
    <row r="237" spans="1:9" ht="0.75" customHeight="1" hidden="1">
      <c r="A237" s="27" t="s">
        <v>281</v>
      </c>
      <c r="B237" s="20" t="s">
        <v>594</v>
      </c>
      <c r="C237" s="20" t="s">
        <v>41</v>
      </c>
      <c r="D237" s="20" t="s">
        <v>275</v>
      </c>
      <c r="E237" s="20" t="s">
        <v>282</v>
      </c>
      <c r="F237" s="21"/>
      <c r="G237" s="61">
        <f>G238</f>
        <v>0</v>
      </c>
      <c r="H237" s="122"/>
      <c r="I237" s="22">
        <f t="shared" si="1"/>
        <v>0</v>
      </c>
    </row>
    <row r="238" spans="1:9" ht="26.25" hidden="1">
      <c r="A238" s="29" t="s">
        <v>37</v>
      </c>
      <c r="B238" s="20" t="s">
        <v>594</v>
      </c>
      <c r="C238" s="20" t="s">
        <v>41</v>
      </c>
      <c r="D238" s="20" t="s">
        <v>275</v>
      </c>
      <c r="E238" s="20" t="s">
        <v>282</v>
      </c>
      <c r="F238" s="21" t="s">
        <v>38</v>
      </c>
      <c r="G238" s="61"/>
      <c r="H238" s="122"/>
      <c r="I238" s="22">
        <f t="shared" si="1"/>
        <v>0</v>
      </c>
    </row>
    <row r="239" spans="1:9" ht="15">
      <c r="A239" s="27" t="s">
        <v>283</v>
      </c>
      <c r="B239" s="20" t="s">
        <v>594</v>
      </c>
      <c r="C239" s="20" t="s">
        <v>41</v>
      </c>
      <c r="D239" s="20" t="s">
        <v>275</v>
      </c>
      <c r="E239" s="20" t="s">
        <v>284</v>
      </c>
      <c r="F239" s="21"/>
      <c r="G239" s="61">
        <f>G240</f>
        <v>700000</v>
      </c>
      <c r="H239" s="122"/>
      <c r="I239" s="22">
        <f t="shared" si="1"/>
        <v>700000</v>
      </c>
    </row>
    <row r="240" spans="1:9" ht="29.25" customHeight="1">
      <c r="A240" s="29" t="s">
        <v>37</v>
      </c>
      <c r="B240" s="20" t="s">
        <v>594</v>
      </c>
      <c r="C240" s="20" t="s">
        <v>41</v>
      </c>
      <c r="D240" s="20" t="s">
        <v>275</v>
      </c>
      <c r="E240" s="20" t="s">
        <v>284</v>
      </c>
      <c r="F240" s="21" t="s">
        <v>38</v>
      </c>
      <c r="G240" s="61">
        <v>700000</v>
      </c>
      <c r="H240" s="122"/>
      <c r="I240" s="22">
        <f t="shared" si="1"/>
        <v>700000</v>
      </c>
    </row>
    <row r="241" spans="1:9" ht="51.75" hidden="1">
      <c r="A241" s="132" t="s">
        <v>285</v>
      </c>
      <c r="B241" s="20" t="s">
        <v>594</v>
      </c>
      <c r="C241" s="20" t="s">
        <v>41</v>
      </c>
      <c r="D241" s="20" t="s">
        <v>275</v>
      </c>
      <c r="E241" s="76" t="s">
        <v>286</v>
      </c>
      <c r="F241" s="21"/>
      <c r="G241" s="61">
        <f>G242</f>
        <v>0</v>
      </c>
      <c r="H241" s="122"/>
      <c r="I241" s="22">
        <f t="shared" si="1"/>
        <v>0</v>
      </c>
    </row>
    <row r="242" spans="1:9" ht="63.75" hidden="1">
      <c r="A242" s="66" t="s">
        <v>599</v>
      </c>
      <c r="B242" s="20" t="s">
        <v>594</v>
      </c>
      <c r="C242" s="20" t="s">
        <v>41</v>
      </c>
      <c r="D242" s="20" t="s">
        <v>275</v>
      </c>
      <c r="E242" s="76" t="s">
        <v>288</v>
      </c>
      <c r="F242" s="21"/>
      <c r="G242" s="61">
        <f>G243</f>
        <v>0</v>
      </c>
      <c r="H242" s="122"/>
      <c r="I242" s="22">
        <f t="shared" si="1"/>
        <v>0</v>
      </c>
    </row>
    <row r="243" spans="1:9" ht="25.5" hidden="1">
      <c r="A243" s="41" t="s">
        <v>289</v>
      </c>
      <c r="B243" s="20" t="s">
        <v>594</v>
      </c>
      <c r="C243" s="20" t="s">
        <v>41</v>
      </c>
      <c r="D243" s="20" t="s">
        <v>275</v>
      </c>
      <c r="E243" s="76" t="s">
        <v>290</v>
      </c>
      <c r="F243" s="21"/>
      <c r="G243" s="61">
        <f>G244</f>
        <v>0</v>
      </c>
      <c r="H243" s="122"/>
      <c r="I243" s="22">
        <f>I244</f>
        <v>0</v>
      </c>
    </row>
    <row r="244" spans="1:9" ht="15.75" hidden="1">
      <c r="A244" s="19" t="s">
        <v>291</v>
      </c>
      <c r="B244" s="20" t="s">
        <v>594</v>
      </c>
      <c r="C244" s="20" t="s">
        <v>41</v>
      </c>
      <c r="D244" s="20" t="s">
        <v>275</v>
      </c>
      <c r="E244" s="76" t="s">
        <v>292</v>
      </c>
      <c r="F244" s="21"/>
      <c r="G244" s="61">
        <f>G245</f>
        <v>0</v>
      </c>
      <c r="H244" s="122"/>
      <c r="I244" s="22">
        <f>G244+H244</f>
        <v>0</v>
      </c>
    </row>
    <row r="245" spans="1:9" ht="24.75" hidden="1">
      <c r="A245" s="89" t="s">
        <v>37</v>
      </c>
      <c r="B245" s="20" t="s">
        <v>594</v>
      </c>
      <c r="C245" s="20" t="s">
        <v>41</v>
      </c>
      <c r="D245" s="20" t="s">
        <v>275</v>
      </c>
      <c r="E245" s="76" t="s">
        <v>292</v>
      </c>
      <c r="F245" s="21" t="s">
        <v>38</v>
      </c>
      <c r="G245" s="61"/>
      <c r="H245" s="122"/>
      <c r="I245" s="22">
        <f>G245+H245</f>
        <v>0</v>
      </c>
    </row>
    <row r="246" spans="1:9" ht="51.75" customHeight="1">
      <c r="A246" s="83" t="s">
        <v>293</v>
      </c>
      <c r="B246" s="20" t="s">
        <v>594</v>
      </c>
      <c r="C246" s="20" t="s">
        <v>41</v>
      </c>
      <c r="D246" s="20" t="s">
        <v>275</v>
      </c>
      <c r="E246" s="60" t="s">
        <v>294</v>
      </c>
      <c r="F246" s="21"/>
      <c r="G246" s="61">
        <f>G247</f>
        <v>3383182</v>
      </c>
      <c r="H246" s="122"/>
      <c r="I246" s="22">
        <f t="shared" si="1"/>
        <v>3383182</v>
      </c>
    </row>
    <row r="247" spans="1:9" ht="72" customHeight="1">
      <c r="A247" s="66" t="s">
        <v>295</v>
      </c>
      <c r="B247" s="20" t="s">
        <v>594</v>
      </c>
      <c r="C247" s="32" t="s">
        <v>41</v>
      </c>
      <c r="D247" s="32" t="s">
        <v>275</v>
      </c>
      <c r="E247" s="77" t="s">
        <v>296</v>
      </c>
      <c r="F247" s="39"/>
      <c r="G247" s="123">
        <f>G248</f>
        <v>3383182</v>
      </c>
      <c r="H247" s="122"/>
      <c r="I247" s="22">
        <f>G247+H247</f>
        <v>3383182</v>
      </c>
    </row>
    <row r="248" spans="1:9" ht="25.5">
      <c r="A248" s="41" t="s">
        <v>297</v>
      </c>
      <c r="B248" s="20" t="s">
        <v>594</v>
      </c>
      <c r="C248" s="20" t="s">
        <v>41</v>
      </c>
      <c r="D248" s="20" t="s">
        <v>275</v>
      </c>
      <c r="E248" s="45" t="s">
        <v>298</v>
      </c>
      <c r="F248" s="31"/>
      <c r="G248" s="61">
        <f>G257+G249+G254+G252</f>
        <v>3383182</v>
      </c>
      <c r="H248" s="122"/>
      <c r="I248" s="22">
        <f t="shared" si="1"/>
        <v>3383182</v>
      </c>
    </row>
    <row r="249" spans="1:9" ht="45" customHeight="1">
      <c r="A249" s="41" t="s">
        <v>707</v>
      </c>
      <c r="B249" s="20" t="s">
        <v>594</v>
      </c>
      <c r="C249" s="20" t="s">
        <v>41</v>
      </c>
      <c r="D249" s="20" t="s">
        <v>275</v>
      </c>
      <c r="E249" s="45" t="s">
        <v>299</v>
      </c>
      <c r="F249" s="31"/>
      <c r="G249" s="61">
        <f>G250+G251</f>
        <v>723228</v>
      </c>
      <c r="H249" s="127"/>
      <c r="I249" s="22">
        <f t="shared" si="1"/>
        <v>723228</v>
      </c>
    </row>
    <row r="250" spans="1:9" ht="25.5" customHeight="1">
      <c r="A250" s="29" t="s">
        <v>37</v>
      </c>
      <c r="B250" s="20" t="s">
        <v>594</v>
      </c>
      <c r="C250" s="20" t="s">
        <v>41</v>
      </c>
      <c r="D250" s="20" t="s">
        <v>275</v>
      </c>
      <c r="E250" s="45" t="s">
        <v>299</v>
      </c>
      <c r="F250" s="31" t="s">
        <v>38</v>
      </c>
      <c r="G250" s="22"/>
      <c r="H250" s="127"/>
      <c r="I250" s="22">
        <f aca="true" t="shared" si="2" ref="I250:I313">G250+H250</f>
        <v>0</v>
      </c>
    </row>
    <row r="251" spans="1:9" ht="15">
      <c r="A251" s="78" t="s">
        <v>197</v>
      </c>
      <c r="B251" s="20" t="s">
        <v>594</v>
      </c>
      <c r="C251" s="20" t="s">
        <v>41</v>
      </c>
      <c r="D251" s="20" t="s">
        <v>275</v>
      </c>
      <c r="E251" s="45" t="s">
        <v>299</v>
      </c>
      <c r="F251" s="31" t="s">
        <v>198</v>
      </c>
      <c r="G251" s="22">
        <v>723228</v>
      </c>
      <c r="H251" s="127"/>
      <c r="I251" s="22">
        <f t="shared" si="2"/>
        <v>723228</v>
      </c>
    </row>
    <row r="252" spans="1:9" ht="26.25">
      <c r="A252" s="223" t="s">
        <v>710</v>
      </c>
      <c r="B252" s="20" t="s">
        <v>594</v>
      </c>
      <c r="C252" s="20" t="s">
        <v>41</v>
      </c>
      <c r="D252" s="20" t="s">
        <v>275</v>
      </c>
      <c r="E252" s="45" t="s">
        <v>709</v>
      </c>
      <c r="F252" s="31"/>
      <c r="G252" s="61">
        <f>G253</f>
        <v>700000</v>
      </c>
      <c r="H252" s="127"/>
      <c r="I252" s="22">
        <f t="shared" si="2"/>
        <v>700000</v>
      </c>
    </row>
    <row r="253" spans="1:9" ht="26.25">
      <c r="A253" s="29" t="s">
        <v>37</v>
      </c>
      <c r="B253" s="20" t="s">
        <v>594</v>
      </c>
      <c r="C253" s="20" t="s">
        <v>41</v>
      </c>
      <c r="D253" s="20" t="s">
        <v>275</v>
      </c>
      <c r="E253" s="45" t="s">
        <v>709</v>
      </c>
      <c r="F253" s="31" t="s">
        <v>38</v>
      </c>
      <c r="G253" s="22">
        <v>700000</v>
      </c>
      <c r="H253" s="127"/>
      <c r="I253" s="22">
        <f t="shared" si="2"/>
        <v>700000</v>
      </c>
    </row>
    <row r="254" spans="1:9" ht="37.5" customHeight="1">
      <c r="A254" s="41" t="s">
        <v>708</v>
      </c>
      <c r="B254" s="20" t="s">
        <v>594</v>
      </c>
      <c r="C254" s="20" t="s">
        <v>41</v>
      </c>
      <c r="D254" s="20" t="s">
        <v>275</v>
      </c>
      <c r="E254" s="45" t="s">
        <v>300</v>
      </c>
      <c r="F254" s="31"/>
      <c r="G254" s="61">
        <f>G256+G255</f>
        <v>309954</v>
      </c>
      <c r="H254" s="127"/>
      <c r="I254" s="22">
        <f t="shared" si="2"/>
        <v>309954</v>
      </c>
    </row>
    <row r="255" spans="1:9" ht="26.25" hidden="1">
      <c r="A255" s="29" t="s">
        <v>37</v>
      </c>
      <c r="B255" s="20" t="s">
        <v>594</v>
      </c>
      <c r="C255" s="20" t="s">
        <v>41</v>
      </c>
      <c r="D255" s="20" t="s">
        <v>275</v>
      </c>
      <c r="E255" s="45" t="s">
        <v>300</v>
      </c>
      <c r="F255" s="31" t="s">
        <v>38</v>
      </c>
      <c r="G255" s="61"/>
      <c r="H255" s="127"/>
      <c r="I255" s="22">
        <f t="shared" si="2"/>
        <v>0</v>
      </c>
    </row>
    <row r="256" spans="1:9" ht="19.5" customHeight="1">
      <c r="A256" s="78" t="s">
        <v>197</v>
      </c>
      <c r="B256" s="20" t="s">
        <v>594</v>
      </c>
      <c r="C256" s="20" t="s">
        <v>41</v>
      </c>
      <c r="D256" s="20" t="s">
        <v>275</v>
      </c>
      <c r="E256" s="45" t="s">
        <v>300</v>
      </c>
      <c r="F256" s="31" t="s">
        <v>198</v>
      </c>
      <c r="G256" s="61">
        <v>309954</v>
      </c>
      <c r="H256" s="127"/>
      <c r="I256" s="22">
        <f t="shared" si="2"/>
        <v>309954</v>
      </c>
    </row>
    <row r="257" spans="1:9" ht="39">
      <c r="A257" s="78" t="s">
        <v>301</v>
      </c>
      <c r="B257" s="20" t="s">
        <v>594</v>
      </c>
      <c r="C257" s="20" t="s">
        <v>41</v>
      </c>
      <c r="D257" s="20" t="s">
        <v>275</v>
      </c>
      <c r="E257" s="45" t="s">
        <v>302</v>
      </c>
      <c r="F257" s="31"/>
      <c r="G257" s="61">
        <f>G258</f>
        <v>1650000</v>
      </c>
      <c r="H257" s="122"/>
      <c r="I257" s="22">
        <f t="shared" si="2"/>
        <v>1650000</v>
      </c>
    </row>
    <row r="258" spans="1:9" ht="15">
      <c r="A258" s="78" t="s">
        <v>197</v>
      </c>
      <c r="B258" s="20" t="s">
        <v>594</v>
      </c>
      <c r="C258" s="20" t="s">
        <v>41</v>
      </c>
      <c r="D258" s="20" t="s">
        <v>275</v>
      </c>
      <c r="E258" s="45" t="s">
        <v>302</v>
      </c>
      <c r="F258" s="31" t="s">
        <v>198</v>
      </c>
      <c r="G258" s="22">
        <v>1650000</v>
      </c>
      <c r="H258" s="122"/>
      <c r="I258" s="22">
        <f t="shared" si="2"/>
        <v>1650000</v>
      </c>
    </row>
    <row r="259" spans="1:9" ht="63.75">
      <c r="A259" s="70" t="s">
        <v>155</v>
      </c>
      <c r="B259" s="20" t="s">
        <v>594</v>
      </c>
      <c r="C259" s="20" t="s">
        <v>41</v>
      </c>
      <c r="D259" s="20" t="s">
        <v>275</v>
      </c>
      <c r="E259" s="57" t="s">
        <v>156</v>
      </c>
      <c r="F259" s="21"/>
      <c r="G259" s="61">
        <f>G260</f>
        <v>0</v>
      </c>
      <c r="H259" s="130"/>
      <c r="I259" s="22">
        <f t="shared" si="2"/>
        <v>0</v>
      </c>
    </row>
    <row r="260" spans="1:9" ht="25.5">
      <c r="A260" s="54" t="s">
        <v>263</v>
      </c>
      <c r="B260" s="20" t="s">
        <v>594</v>
      </c>
      <c r="C260" s="20" t="s">
        <v>41</v>
      </c>
      <c r="D260" s="20" t="s">
        <v>275</v>
      </c>
      <c r="E260" s="49" t="s">
        <v>264</v>
      </c>
      <c r="F260" s="21"/>
      <c r="G260" s="61">
        <f>G261</f>
        <v>0</v>
      </c>
      <c r="H260" s="130"/>
      <c r="I260" s="22">
        <f t="shared" si="2"/>
        <v>0</v>
      </c>
    </row>
    <row r="261" spans="1:9" ht="15">
      <c r="A261" s="41" t="s">
        <v>265</v>
      </c>
      <c r="B261" s="20" t="s">
        <v>594</v>
      </c>
      <c r="C261" s="20" t="s">
        <v>41</v>
      </c>
      <c r="D261" s="20" t="s">
        <v>275</v>
      </c>
      <c r="E261" s="49" t="s">
        <v>266</v>
      </c>
      <c r="F261" s="21"/>
      <c r="G261" s="61">
        <f>G262</f>
        <v>0</v>
      </c>
      <c r="H261" s="130"/>
      <c r="I261" s="22">
        <f t="shared" si="2"/>
        <v>0</v>
      </c>
    </row>
    <row r="262" spans="1:9" ht="15">
      <c r="A262" s="29" t="s">
        <v>87</v>
      </c>
      <c r="B262" s="20" t="s">
        <v>594</v>
      </c>
      <c r="C262" s="20" t="s">
        <v>41</v>
      </c>
      <c r="D262" s="20" t="s">
        <v>275</v>
      </c>
      <c r="E262" s="49" t="s">
        <v>266</v>
      </c>
      <c r="F262" s="21" t="s">
        <v>38</v>
      </c>
      <c r="G262" s="61"/>
      <c r="H262" s="130"/>
      <c r="I262" s="22">
        <f t="shared" si="2"/>
        <v>0</v>
      </c>
    </row>
    <row r="263" spans="1:9" ht="38.25">
      <c r="A263" s="66" t="s">
        <v>303</v>
      </c>
      <c r="B263" s="20" t="s">
        <v>594</v>
      </c>
      <c r="C263" s="20" t="s">
        <v>41</v>
      </c>
      <c r="D263" s="20" t="s">
        <v>275</v>
      </c>
      <c r="E263" s="20" t="s">
        <v>304</v>
      </c>
      <c r="F263" s="31"/>
      <c r="G263" s="61">
        <f>G264+G268</f>
        <v>20000</v>
      </c>
      <c r="H263" s="122"/>
      <c r="I263" s="22">
        <f t="shared" si="2"/>
        <v>20000</v>
      </c>
    </row>
    <row r="264" spans="1:9" ht="66" customHeight="1">
      <c r="A264" s="131" t="s">
        <v>305</v>
      </c>
      <c r="B264" s="20" t="s">
        <v>594</v>
      </c>
      <c r="C264" s="32" t="s">
        <v>41</v>
      </c>
      <c r="D264" s="32" t="s">
        <v>275</v>
      </c>
      <c r="E264" s="32" t="s">
        <v>306</v>
      </c>
      <c r="F264" s="34"/>
      <c r="G264" s="123">
        <f>G265</f>
        <v>20000</v>
      </c>
      <c r="H264" s="122"/>
      <c r="I264" s="22">
        <f t="shared" si="2"/>
        <v>20000</v>
      </c>
    </row>
    <row r="265" spans="1:9" ht="38.25">
      <c r="A265" s="131" t="s">
        <v>307</v>
      </c>
      <c r="B265" s="20" t="s">
        <v>594</v>
      </c>
      <c r="C265" s="20" t="s">
        <v>41</v>
      </c>
      <c r="D265" s="20" t="s">
        <v>275</v>
      </c>
      <c r="E265" s="20" t="s">
        <v>308</v>
      </c>
      <c r="F265" s="31"/>
      <c r="G265" s="61">
        <f>G266</f>
        <v>20000</v>
      </c>
      <c r="H265" s="122"/>
      <c r="I265" s="22">
        <f t="shared" si="2"/>
        <v>20000</v>
      </c>
    </row>
    <row r="266" spans="1:9" ht="26.25">
      <c r="A266" s="27" t="s">
        <v>309</v>
      </c>
      <c r="B266" s="20" t="s">
        <v>594</v>
      </c>
      <c r="C266" s="20" t="s">
        <v>41</v>
      </c>
      <c r="D266" s="20" t="s">
        <v>275</v>
      </c>
      <c r="E266" s="20" t="s">
        <v>310</v>
      </c>
      <c r="F266" s="31"/>
      <c r="G266" s="61">
        <f>G267</f>
        <v>20000</v>
      </c>
      <c r="H266" s="122"/>
      <c r="I266" s="22">
        <f t="shared" si="2"/>
        <v>20000</v>
      </c>
    </row>
    <row r="267" spans="1:9" ht="26.25">
      <c r="A267" s="29" t="s">
        <v>37</v>
      </c>
      <c r="B267" s="20" t="s">
        <v>594</v>
      </c>
      <c r="C267" s="20" t="s">
        <v>41</v>
      </c>
      <c r="D267" s="20" t="s">
        <v>275</v>
      </c>
      <c r="E267" s="20" t="s">
        <v>310</v>
      </c>
      <c r="F267" s="31" t="s">
        <v>38</v>
      </c>
      <c r="G267" s="61">
        <v>20000</v>
      </c>
      <c r="H267" s="122"/>
      <c r="I267" s="22">
        <f t="shared" si="2"/>
        <v>20000</v>
      </c>
    </row>
    <row r="268" spans="1:9" ht="51">
      <c r="A268" s="40" t="s">
        <v>311</v>
      </c>
      <c r="B268" s="20" t="s">
        <v>594</v>
      </c>
      <c r="C268" s="32" t="s">
        <v>41</v>
      </c>
      <c r="D268" s="32" t="s">
        <v>275</v>
      </c>
      <c r="E268" s="32" t="s">
        <v>312</v>
      </c>
      <c r="F268" s="31"/>
      <c r="G268" s="61">
        <f>G269</f>
        <v>0</v>
      </c>
      <c r="H268" s="122"/>
      <c r="I268" s="22">
        <f t="shared" si="2"/>
        <v>0</v>
      </c>
    </row>
    <row r="269" spans="1:9" ht="38.25">
      <c r="A269" s="131" t="s">
        <v>313</v>
      </c>
      <c r="B269" s="20" t="s">
        <v>594</v>
      </c>
      <c r="C269" s="20" t="s">
        <v>41</v>
      </c>
      <c r="D269" s="20" t="s">
        <v>275</v>
      </c>
      <c r="E269" s="20" t="s">
        <v>314</v>
      </c>
      <c r="F269" s="31"/>
      <c r="G269" s="61">
        <f>G270</f>
        <v>0</v>
      </c>
      <c r="H269" s="122"/>
      <c r="I269" s="22">
        <f t="shared" si="2"/>
        <v>0</v>
      </c>
    </row>
    <row r="270" spans="1:9" ht="26.25">
      <c r="A270" s="29" t="s">
        <v>315</v>
      </c>
      <c r="B270" s="20" t="s">
        <v>594</v>
      </c>
      <c r="C270" s="20" t="s">
        <v>41</v>
      </c>
      <c r="D270" s="20" t="s">
        <v>275</v>
      </c>
      <c r="E270" s="20" t="s">
        <v>316</v>
      </c>
      <c r="F270" s="31"/>
      <c r="G270" s="61">
        <f>G271</f>
        <v>0</v>
      </c>
      <c r="H270" s="122"/>
      <c r="I270" s="22">
        <f t="shared" si="2"/>
        <v>0</v>
      </c>
    </row>
    <row r="271" spans="1:9" ht="26.25">
      <c r="A271" s="29" t="s">
        <v>37</v>
      </c>
      <c r="B271" s="20" t="s">
        <v>594</v>
      </c>
      <c r="C271" s="20" t="s">
        <v>41</v>
      </c>
      <c r="D271" s="20" t="s">
        <v>275</v>
      </c>
      <c r="E271" s="20" t="s">
        <v>316</v>
      </c>
      <c r="F271" s="31" t="s">
        <v>38</v>
      </c>
      <c r="G271" s="61"/>
      <c r="H271" s="127"/>
      <c r="I271" s="22">
        <f t="shared" si="2"/>
        <v>0</v>
      </c>
    </row>
    <row r="272" spans="1:9" ht="19.5" customHeight="1">
      <c r="A272" s="29" t="s">
        <v>317</v>
      </c>
      <c r="B272" s="20" t="s">
        <v>594</v>
      </c>
      <c r="C272" s="20" t="s">
        <v>93</v>
      </c>
      <c r="D272" s="20"/>
      <c r="E272" s="20"/>
      <c r="F272" s="31"/>
      <c r="G272" s="61">
        <f>G282+G273</f>
        <v>13181116</v>
      </c>
      <c r="H272" s="122"/>
      <c r="I272" s="22">
        <f t="shared" si="2"/>
        <v>13181116</v>
      </c>
    </row>
    <row r="273" spans="1:9" ht="15" hidden="1">
      <c r="A273" s="29" t="s">
        <v>318</v>
      </c>
      <c r="B273" s="20" t="s">
        <v>594</v>
      </c>
      <c r="C273" s="20" t="s">
        <v>93</v>
      </c>
      <c r="D273" s="20" t="s">
        <v>16</v>
      </c>
      <c r="E273" s="20"/>
      <c r="F273" s="31"/>
      <c r="G273" s="61">
        <f>G274</f>
        <v>0</v>
      </c>
      <c r="H273" s="127"/>
      <c r="I273" s="22">
        <f t="shared" si="2"/>
        <v>0</v>
      </c>
    </row>
    <row r="274" spans="1:9" ht="39" hidden="1">
      <c r="A274" s="29" t="s">
        <v>319</v>
      </c>
      <c r="B274" s="20" t="s">
        <v>594</v>
      </c>
      <c r="C274" s="20" t="s">
        <v>93</v>
      </c>
      <c r="D274" s="20" t="s">
        <v>16</v>
      </c>
      <c r="E274" s="20" t="s">
        <v>294</v>
      </c>
      <c r="F274" s="31"/>
      <c r="G274" s="61">
        <f>G275</f>
        <v>0</v>
      </c>
      <c r="H274" s="127"/>
      <c r="I274" s="22">
        <f t="shared" si="2"/>
        <v>0</v>
      </c>
    </row>
    <row r="275" spans="1:9" ht="64.5" hidden="1">
      <c r="A275" s="29" t="s">
        <v>320</v>
      </c>
      <c r="B275" s="20" t="s">
        <v>594</v>
      </c>
      <c r="C275" s="20" t="s">
        <v>93</v>
      </c>
      <c r="D275" s="20" t="s">
        <v>16</v>
      </c>
      <c r="E275" s="20" t="s">
        <v>296</v>
      </c>
      <c r="F275" s="31"/>
      <c r="G275" s="61">
        <f>G276</f>
        <v>0</v>
      </c>
      <c r="H275" s="127"/>
      <c r="I275" s="22">
        <f t="shared" si="2"/>
        <v>0</v>
      </c>
    </row>
    <row r="276" spans="1:9" ht="64.5" hidden="1">
      <c r="A276" s="29" t="s">
        <v>321</v>
      </c>
      <c r="B276" s="20" t="s">
        <v>594</v>
      </c>
      <c r="C276" s="20" t="s">
        <v>93</v>
      </c>
      <c r="D276" s="20" t="s">
        <v>16</v>
      </c>
      <c r="E276" s="20" t="s">
        <v>322</v>
      </c>
      <c r="F276" s="31"/>
      <c r="G276" s="61">
        <f>G277+G279</f>
        <v>0</v>
      </c>
      <c r="H276" s="127"/>
      <c r="I276" s="22">
        <f t="shared" si="2"/>
        <v>0</v>
      </c>
    </row>
    <row r="277" spans="1:9" ht="26.25" hidden="1">
      <c r="A277" s="29" t="s">
        <v>323</v>
      </c>
      <c r="B277" s="20" t="s">
        <v>594</v>
      </c>
      <c r="C277" s="20" t="s">
        <v>93</v>
      </c>
      <c r="D277" s="20" t="s">
        <v>16</v>
      </c>
      <c r="E277" s="20" t="s">
        <v>324</v>
      </c>
      <c r="F277" s="31"/>
      <c r="G277" s="61">
        <f>G278</f>
        <v>0</v>
      </c>
      <c r="H277" s="127"/>
      <c r="I277" s="22">
        <f t="shared" si="2"/>
        <v>0</v>
      </c>
    </row>
    <row r="278" spans="1:9" ht="26.25" hidden="1">
      <c r="A278" s="78" t="s">
        <v>253</v>
      </c>
      <c r="B278" s="20" t="s">
        <v>594</v>
      </c>
      <c r="C278" s="20" t="s">
        <v>93</v>
      </c>
      <c r="D278" s="20" t="s">
        <v>16</v>
      </c>
      <c r="E278" s="20" t="s">
        <v>324</v>
      </c>
      <c r="F278" s="31" t="s">
        <v>254</v>
      </c>
      <c r="G278" s="61"/>
      <c r="H278" s="127"/>
      <c r="I278" s="22">
        <f t="shared" si="2"/>
        <v>0</v>
      </c>
    </row>
    <row r="279" spans="1:9" ht="26.25" hidden="1">
      <c r="A279" s="78" t="s">
        <v>325</v>
      </c>
      <c r="B279" s="20" t="s">
        <v>594</v>
      </c>
      <c r="C279" s="20" t="s">
        <v>93</v>
      </c>
      <c r="D279" s="20" t="s">
        <v>16</v>
      </c>
      <c r="E279" s="20" t="s">
        <v>326</v>
      </c>
      <c r="F279" s="31"/>
      <c r="G279" s="61">
        <f>G281+G280</f>
        <v>0</v>
      </c>
      <c r="H279" s="127"/>
      <c r="I279" s="22">
        <f t="shared" si="2"/>
        <v>0</v>
      </c>
    </row>
    <row r="280" spans="1:9" ht="26.25" hidden="1">
      <c r="A280" s="29" t="s">
        <v>37</v>
      </c>
      <c r="B280" s="20" t="s">
        <v>594</v>
      </c>
      <c r="C280" s="20" t="s">
        <v>93</v>
      </c>
      <c r="D280" s="20" t="s">
        <v>16</v>
      </c>
      <c r="E280" s="20" t="s">
        <v>326</v>
      </c>
      <c r="F280" s="31" t="s">
        <v>38</v>
      </c>
      <c r="G280" s="61"/>
      <c r="H280" s="127"/>
      <c r="I280" s="22">
        <f t="shared" si="2"/>
        <v>0</v>
      </c>
    </row>
    <row r="281" spans="1:9" ht="26.25" hidden="1">
      <c r="A281" s="78" t="s">
        <v>253</v>
      </c>
      <c r="B281" s="20" t="s">
        <v>594</v>
      </c>
      <c r="C281" s="20" t="s">
        <v>93</v>
      </c>
      <c r="D281" s="20" t="s">
        <v>16</v>
      </c>
      <c r="E281" s="20" t="s">
        <v>326</v>
      </c>
      <c r="F281" s="31" t="s">
        <v>254</v>
      </c>
      <c r="G281" s="61"/>
      <c r="H281" s="127"/>
      <c r="I281" s="22">
        <f t="shared" si="2"/>
        <v>0</v>
      </c>
    </row>
    <row r="282" spans="1:9" ht="15">
      <c r="A282" s="29" t="s">
        <v>327</v>
      </c>
      <c r="B282" s="20" t="s">
        <v>594</v>
      </c>
      <c r="C282" s="20" t="s">
        <v>93</v>
      </c>
      <c r="D282" s="20" t="s">
        <v>18</v>
      </c>
      <c r="E282" s="20"/>
      <c r="F282" s="31"/>
      <c r="G282" s="61">
        <f>G283+G292+G302+G294</f>
        <v>13181116</v>
      </c>
      <c r="H282" s="122"/>
      <c r="I282" s="22">
        <f t="shared" si="2"/>
        <v>13181116</v>
      </c>
    </row>
    <row r="283" spans="1:9" ht="39">
      <c r="A283" s="19" t="s">
        <v>328</v>
      </c>
      <c r="B283" s="20" t="s">
        <v>594</v>
      </c>
      <c r="C283" s="20" t="s">
        <v>93</v>
      </c>
      <c r="D283" s="20" t="s">
        <v>18</v>
      </c>
      <c r="E283" s="49" t="s">
        <v>329</v>
      </c>
      <c r="F283" s="31"/>
      <c r="G283" s="61">
        <f>G284</f>
        <v>12181116</v>
      </c>
      <c r="H283" s="122"/>
      <c r="I283" s="22">
        <f t="shared" si="2"/>
        <v>12181116</v>
      </c>
    </row>
    <row r="284" spans="1:9" ht="51.75">
      <c r="A284" s="133" t="s">
        <v>330</v>
      </c>
      <c r="B284" s="20" t="s">
        <v>594</v>
      </c>
      <c r="C284" s="32" t="s">
        <v>93</v>
      </c>
      <c r="D284" s="32" t="s">
        <v>18</v>
      </c>
      <c r="E284" s="57" t="s">
        <v>600</v>
      </c>
      <c r="F284" s="34"/>
      <c r="G284" s="123">
        <f>G285</f>
        <v>12181116</v>
      </c>
      <c r="H284" s="122"/>
      <c r="I284" s="22">
        <f t="shared" si="2"/>
        <v>12181116</v>
      </c>
    </row>
    <row r="285" spans="1:9" ht="25.5">
      <c r="A285" s="41" t="s">
        <v>332</v>
      </c>
      <c r="B285" s="20" t="s">
        <v>594</v>
      </c>
      <c r="C285" s="20" t="s">
        <v>93</v>
      </c>
      <c r="D285" s="20" t="s">
        <v>18</v>
      </c>
      <c r="E285" s="49" t="s">
        <v>601</v>
      </c>
      <c r="F285" s="31"/>
      <c r="G285" s="61">
        <f>G286+G288+G290</f>
        <v>12181116</v>
      </c>
      <c r="H285" s="122"/>
      <c r="I285" s="22">
        <f t="shared" si="2"/>
        <v>12181116</v>
      </c>
    </row>
    <row r="286" spans="1:9" ht="38.25">
      <c r="A286" s="72" t="s">
        <v>333</v>
      </c>
      <c r="B286" s="20" t="s">
        <v>594</v>
      </c>
      <c r="C286" s="20" t="s">
        <v>93</v>
      </c>
      <c r="D286" s="20" t="s">
        <v>18</v>
      </c>
      <c r="E286" s="49" t="s">
        <v>334</v>
      </c>
      <c r="F286" s="31"/>
      <c r="G286" s="61">
        <f>G287</f>
        <v>10144848</v>
      </c>
      <c r="H286" s="122"/>
      <c r="I286" s="22">
        <f t="shared" si="2"/>
        <v>10144848</v>
      </c>
    </row>
    <row r="287" spans="1:9" ht="26.25">
      <c r="A287" s="26" t="s">
        <v>253</v>
      </c>
      <c r="B287" s="20" t="s">
        <v>594</v>
      </c>
      <c r="C287" s="20" t="s">
        <v>93</v>
      </c>
      <c r="D287" s="20" t="s">
        <v>18</v>
      </c>
      <c r="E287" s="49" t="s">
        <v>334</v>
      </c>
      <c r="F287" s="31" t="s">
        <v>254</v>
      </c>
      <c r="G287" s="61">
        <v>10144848</v>
      </c>
      <c r="H287" s="127"/>
      <c r="I287" s="22">
        <f t="shared" si="2"/>
        <v>10144848</v>
      </c>
    </row>
    <row r="288" spans="1:9" ht="38.25">
      <c r="A288" s="50" t="s">
        <v>335</v>
      </c>
      <c r="B288" s="20" t="s">
        <v>594</v>
      </c>
      <c r="C288" s="20" t="s">
        <v>93</v>
      </c>
      <c r="D288" s="20" t="s">
        <v>18</v>
      </c>
      <c r="E288" s="49" t="s">
        <v>336</v>
      </c>
      <c r="F288" s="31"/>
      <c r="G288" s="61">
        <f>G289</f>
        <v>1225122</v>
      </c>
      <c r="H288" s="122"/>
      <c r="I288" s="22">
        <f t="shared" si="2"/>
        <v>1225122</v>
      </c>
    </row>
    <row r="289" spans="1:9" ht="26.25">
      <c r="A289" s="26" t="s">
        <v>253</v>
      </c>
      <c r="B289" s="20" t="s">
        <v>594</v>
      </c>
      <c r="C289" s="20" t="s">
        <v>93</v>
      </c>
      <c r="D289" s="20" t="s">
        <v>18</v>
      </c>
      <c r="E289" s="49" t="s">
        <v>336</v>
      </c>
      <c r="F289" s="31" t="s">
        <v>254</v>
      </c>
      <c r="G289" s="61">
        <f>1225122</f>
        <v>1225122</v>
      </c>
      <c r="H289" s="122"/>
      <c r="I289" s="22">
        <f>G289+H289</f>
        <v>1225122</v>
      </c>
    </row>
    <row r="290" spans="1:9" ht="25.5">
      <c r="A290" s="50" t="s">
        <v>337</v>
      </c>
      <c r="B290" s="20" t="s">
        <v>594</v>
      </c>
      <c r="C290" s="20" t="s">
        <v>93</v>
      </c>
      <c r="D290" s="20" t="s">
        <v>18</v>
      </c>
      <c r="E290" s="49" t="s">
        <v>338</v>
      </c>
      <c r="F290" s="31"/>
      <c r="G290" s="61">
        <f>G291</f>
        <v>811146</v>
      </c>
      <c r="H290" s="122"/>
      <c r="I290" s="22">
        <f>G290+H290</f>
        <v>811146</v>
      </c>
    </row>
    <row r="291" spans="1:9" ht="26.25">
      <c r="A291" s="26" t="s">
        <v>253</v>
      </c>
      <c r="B291" s="20" t="s">
        <v>594</v>
      </c>
      <c r="C291" s="20" t="s">
        <v>93</v>
      </c>
      <c r="D291" s="20" t="s">
        <v>18</v>
      </c>
      <c r="E291" s="49" t="s">
        <v>338</v>
      </c>
      <c r="F291" s="31" t="s">
        <v>254</v>
      </c>
      <c r="G291" s="61">
        <f>811146</f>
        <v>811146</v>
      </c>
      <c r="H291" s="122"/>
      <c r="I291" s="22">
        <f>G291+H291</f>
        <v>811146</v>
      </c>
    </row>
    <row r="292" spans="1:9" ht="52.5" customHeight="1">
      <c r="A292" s="133" t="s">
        <v>339</v>
      </c>
      <c r="B292" s="20" t="s">
        <v>594</v>
      </c>
      <c r="C292" s="20" t="s">
        <v>93</v>
      </c>
      <c r="D292" s="20" t="s">
        <v>18</v>
      </c>
      <c r="E292" s="49" t="s">
        <v>294</v>
      </c>
      <c r="F292" s="31"/>
      <c r="G292" s="61">
        <f>G293</f>
        <v>1000000</v>
      </c>
      <c r="H292" s="122"/>
      <c r="I292" s="22">
        <f t="shared" si="2"/>
        <v>1000000</v>
      </c>
    </row>
    <row r="293" spans="1:9" ht="83.25" customHeight="1">
      <c r="A293" s="78" t="s">
        <v>340</v>
      </c>
      <c r="B293" s="20" t="s">
        <v>594</v>
      </c>
      <c r="C293" s="32" t="s">
        <v>93</v>
      </c>
      <c r="D293" s="32" t="s">
        <v>18</v>
      </c>
      <c r="E293" s="57" t="s">
        <v>341</v>
      </c>
      <c r="F293" s="34"/>
      <c r="G293" s="123">
        <f>G299</f>
        <v>1000000</v>
      </c>
      <c r="H293" s="122"/>
      <c r="I293" s="22">
        <f t="shared" si="2"/>
        <v>1000000</v>
      </c>
    </row>
    <row r="294" spans="1:9" ht="38.25" hidden="1">
      <c r="A294" s="41" t="s">
        <v>373</v>
      </c>
      <c r="B294" s="20" t="s">
        <v>594</v>
      </c>
      <c r="C294" s="20" t="s">
        <v>93</v>
      </c>
      <c r="D294" s="20" t="s">
        <v>18</v>
      </c>
      <c r="E294" s="45" t="s">
        <v>374</v>
      </c>
      <c r="F294" s="34"/>
      <c r="G294" s="123">
        <f>G295+G297</f>
        <v>0</v>
      </c>
      <c r="H294" s="122"/>
      <c r="I294" s="22">
        <f t="shared" si="2"/>
        <v>0</v>
      </c>
    </row>
    <row r="295" spans="1:9" ht="24" hidden="1">
      <c r="A295" s="81" t="s">
        <v>375</v>
      </c>
      <c r="B295" s="20" t="s">
        <v>594</v>
      </c>
      <c r="C295" s="20" t="s">
        <v>93</v>
      </c>
      <c r="D295" s="20" t="s">
        <v>18</v>
      </c>
      <c r="E295" s="45" t="s">
        <v>376</v>
      </c>
      <c r="F295" s="31"/>
      <c r="G295" s="123">
        <f>G296</f>
        <v>0</v>
      </c>
      <c r="H295" s="122"/>
      <c r="I295" s="22">
        <f t="shared" si="2"/>
        <v>0</v>
      </c>
    </row>
    <row r="296" spans="1:9" ht="15" hidden="1">
      <c r="A296" s="78" t="s">
        <v>197</v>
      </c>
      <c r="B296" s="20" t="s">
        <v>594</v>
      </c>
      <c r="C296" s="20" t="s">
        <v>93</v>
      </c>
      <c r="D296" s="20" t="s">
        <v>18</v>
      </c>
      <c r="E296" s="45" t="s">
        <v>376</v>
      </c>
      <c r="F296" s="31" t="s">
        <v>198</v>
      </c>
      <c r="G296" s="123"/>
      <c r="H296" s="122"/>
      <c r="I296" s="22">
        <f t="shared" si="2"/>
        <v>0</v>
      </c>
    </row>
    <row r="297" spans="1:9" ht="30" customHeight="1" hidden="1">
      <c r="A297" s="81" t="s">
        <v>377</v>
      </c>
      <c r="B297" s="20" t="s">
        <v>594</v>
      </c>
      <c r="C297" s="20" t="s">
        <v>93</v>
      </c>
      <c r="D297" s="20" t="s">
        <v>18</v>
      </c>
      <c r="E297" s="45" t="s">
        <v>378</v>
      </c>
      <c r="F297" s="31"/>
      <c r="G297" s="123">
        <f>G298</f>
        <v>0</v>
      </c>
      <c r="H297" s="122"/>
      <c r="I297" s="22">
        <f t="shared" si="2"/>
        <v>0</v>
      </c>
    </row>
    <row r="298" spans="1:9" ht="15.75" customHeight="1" hidden="1">
      <c r="A298" s="78" t="s">
        <v>197</v>
      </c>
      <c r="B298" s="20" t="s">
        <v>594</v>
      </c>
      <c r="C298" s="20" t="s">
        <v>93</v>
      </c>
      <c r="D298" s="20" t="s">
        <v>18</v>
      </c>
      <c r="E298" s="45" t="s">
        <v>378</v>
      </c>
      <c r="F298" s="31" t="s">
        <v>198</v>
      </c>
      <c r="G298" s="123"/>
      <c r="H298" s="122"/>
      <c r="I298" s="22">
        <f t="shared" si="2"/>
        <v>0</v>
      </c>
    </row>
    <row r="299" spans="1:9" ht="29.25" customHeight="1">
      <c r="A299" s="41" t="s">
        <v>342</v>
      </c>
      <c r="B299" s="20" t="s">
        <v>594</v>
      </c>
      <c r="C299" s="20" t="s">
        <v>93</v>
      </c>
      <c r="D299" s="20" t="s">
        <v>18</v>
      </c>
      <c r="E299" s="45" t="s">
        <v>343</v>
      </c>
      <c r="F299" s="31"/>
      <c r="G299" s="61">
        <f>G300</f>
        <v>1000000</v>
      </c>
      <c r="H299" s="122"/>
      <c r="I299" s="22">
        <f t="shared" si="2"/>
        <v>1000000</v>
      </c>
    </row>
    <row r="300" spans="1:9" ht="39">
      <c r="A300" s="27" t="s">
        <v>344</v>
      </c>
      <c r="B300" s="20" t="s">
        <v>594</v>
      </c>
      <c r="C300" s="20" t="s">
        <v>93</v>
      </c>
      <c r="D300" s="20" t="s">
        <v>18</v>
      </c>
      <c r="E300" s="45" t="s">
        <v>345</v>
      </c>
      <c r="F300" s="31"/>
      <c r="G300" s="61">
        <f>G301</f>
        <v>1000000</v>
      </c>
      <c r="H300" s="122"/>
      <c r="I300" s="22">
        <f t="shared" si="2"/>
        <v>1000000</v>
      </c>
    </row>
    <row r="301" spans="1:9" ht="17.25" customHeight="1">
      <c r="A301" s="78" t="s">
        <v>197</v>
      </c>
      <c r="B301" s="20" t="s">
        <v>594</v>
      </c>
      <c r="C301" s="20" t="s">
        <v>93</v>
      </c>
      <c r="D301" s="20" t="s">
        <v>18</v>
      </c>
      <c r="E301" s="45" t="s">
        <v>345</v>
      </c>
      <c r="F301" s="31" t="s">
        <v>198</v>
      </c>
      <c r="G301" s="61">
        <f>500000+500000</f>
        <v>1000000</v>
      </c>
      <c r="H301" s="127"/>
      <c r="I301" s="22">
        <f t="shared" si="2"/>
        <v>1000000</v>
      </c>
    </row>
    <row r="302" spans="1:9" ht="43.5" customHeight="1" hidden="1">
      <c r="A302" s="66" t="s">
        <v>267</v>
      </c>
      <c r="B302" s="20" t="s">
        <v>594</v>
      </c>
      <c r="C302" s="20" t="s">
        <v>93</v>
      </c>
      <c r="D302" s="20" t="s">
        <v>18</v>
      </c>
      <c r="E302" s="49" t="s">
        <v>268</v>
      </c>
      <c r="F302" s="31"/>
      <c r="G302" s="61">
        <f>G303</f>
        <v>0</v>
      </c>
      <c r="H302" s="122"/>
      <c r="I302" s="22">
        <f t="shared" si="2"/>
        <v>0</v>
      </c>
    </row>
    <row r="303" spans="1:9" ht="60" hidden="1">
      <c r="A303" s="134" t="s">
        <v>346</v>
      </c>
      <c r="B303" s="20" t="s">
        <v>594</v>
      </c>
      <c r="C303" s="32" t="s">
        <v>93</v>
      </c>
      <c r="D303" s="32" t="s">
        <v>18</v>
      </c>
      <c r="E303" s="57" t="s">
        <v>270</v>
      </c>
      <c r="F303" s="34"/>
      <c r="G303" s="123">
        <f>G304</f>
        <v>0</v>
      </c>
      <c r="H303" s="122"/>
      <c r="I303" s="22">
        <f t="shared" si="2"/>
        <v>0</v>
      </c>
    </row>
    <row r="304" spans="1:9" ht="15" hidden="1">
      <c r="A304" s="78" t="s">
        <v>347</v>
      </c>
      <c r="B304" s="20" t="s">
        <v>594</v>
      </c>
      <c r="C304" s="20" t="s">
        <v>93</v>
      </c>
      <c r="D304" s="20" t="s">
        <v>18</v>
      </c>
      <c r="E304" s="49" t="s">
        <v>348</v>
      </c>
      <c r="F304" s="31"/>
      <c r="G304" s="61">
        <f>G305+G313+G307+G309+G311</f>
        <v>0</v>
      </c>
      <c r="H304" s="122"/>
      <c r="I304" s="22">
        <f t="shared" si="2"/>
        <v>0</v>
      </c>
    </row>
    <row r="305" spans="1:9" ht="21" customHeight="1" hidden="1">
      <c r="A305" s="50" t="s">
        <v>349</v>
      </c>
      <c r="B305" s="20" t="s">
        <v>594</v>
      </c>
      <c r="C305" s="20" t="s">
        <v>93</v>
      </c>
      <c r="D305" s="20" t="s">
        <v>18</v>
      </c>
      <c r="E305" s="49" t="s">
        <v>350</v>
      </c>
      <c r="F305" s="31"/>
      <c r="G305" s="61">
        <f>G306</f>
        <v>0</v>
      </c>
      <c r="H305" s="122"/>
      <c r="I305" s="22">
        <f t="shared" si="2"/>
        <v>0</v>
      </c>
    </row>
    <row r="306" spans="1:9" ht="15" hidden="1">
      <c r="A306" s="78" t="s">
        <v>197</v>
      </c>
      <c r="B306" s="20" t="s">
        <v>594</v>
      </c>
      <c r="C306" s="20" t="s">
        <v>93</v>
      </c>
      <c r="D306" s="20" t="s">
        <v>18</v>
      </c>
      <c r="E306" s="49" t="s">
        <v>350</v>
      </c>
      <c r="F306" s="31" t="s">
        <v>198</v>
      </c>
      <c r="G306" s="61"/>
      <c r="H306" s="127"/>
      <c r="I306" s="22">
        <f t="shared" si="2"/>
        <v>0</v>
      </c>
    </row>
    <row r="307" spans="1:9" ht="15" hidden="1">
      <c r="A307" s="50" t="s">
        <v>349</v>
      </c>
      <c r="B307" s="20" t="s">
        <v>594</v>
      </c>
      <c r="C307" s="20" t="s">
        <v>93</v>
      </c>
      <c r="D307" s="20" t="s">
        <v>18</v>
      </c>
      <c r="E307" s="49" t="s">
        <v>352</v>
      </c>
      <c r="F307" s="31"/>
      <c r="G307" s="61">
        <f>G308</f>
        <v>0</v>
      </c>
      <c r="H307" s="122"/>
      <c r="I307" s="22">
        <f t="shared" si="2"/>
        <v>0</v>
      </c>
    </row>
    <row r="308" spans="1:9" ht="15" hidden="1">
      <c r="A308" s="78" t="s">
        <v>197</v>
      </c>
      <c r="B308" s="20" t="s">
        <v>594</v>
      </c>
      <c r="C308" s="20" t="s">
        <v>93</v>
      </c>
      <c r="D308" s="20" t="s">
        <v>18</v>
      </c>
      <c r="E308" s="49" t="s">
        <v>352</v>
      </c>
      <c r="F308" s="31" t="s">
        <v>198</v>
      </c>
      <c r="G308" s="61">
        <f>15000-15000</f>
        <v>0</v>
      </c>
      <c r="H308" s="127"/>
      <c r="I308" s="22">
        <f t="shared" si="2"/>
        <v>0</v>
      </c>
    </row>
    <row r="309" spans="1:9" ht="38.25" hidden="1">
      <c r="A309" s="72" t="s">
        <v>353</v>
      </c>
      <c r="B309" s="20" t="s">
        <v>594</v>
      </c>
      <c r="C309" s="20" t="s">
        <v>93</v>
      </c>
      <c r="D309" s="20" t="s">
        <v>18</v>
      </c>
      <c r="E309" s="49" t="s">
        <v>354</v>
      </c>
      <c r="F309" s="31"/>
      <c r="G309" s="61">
        <f>G310</f>
        <v>0</v>
      </c>
      <c r="H309" s="122"/>
      <c r="I309" s="22">
        <f t="shared" si="2"/>
        <v>0</v>
      </c>
    </row>
    <row r="310" spans="1:9" ht="15" hidden="1">
      <c r="A310" s="78" t="s">
        <v>197</v>
      </c>
      <c r="B310" s="20" t="s">
        <v>594</v>
      </c>
      <c r="C310" s="20" t="s">
        <v>93</v>
      </c>
      <c r="D310" s="20" t="s">
        <v>18</v>
      </c>
      <c r="E310" s="49" t="s">
        <v>354</v>
      </c>
      <c r="F310" s="31" t="s">
        <v>198</v>
      </c>
      <c r="G310" s="61"/>
      <c r="H310" s="127"/>
      <c r="I310" s="22">
        <f t="shared" si="2"/>
        <v>0</v>
      </c>
    </row>
    <row r="311" spans="1:9" ht="24" hidden="1">
      <c r="A311" s="81" t="s">
        <v>355</v>
      </c>
      <c r="B311" s="20" t="s">
        <v>594</v>
      </c>
      <c r="C311" s="20" t="s">
        <v>93</v>
      </c>
      <c r="D311" s="20" t="s">
        <v>18</v>
      </c>
      <c r="E311" s="49" t="s">
        <v>356</v>
      </c>
      <c r="F311" s="31"/>
      <c r="G311" s="61">
        <f>G312</f>
        <v>0</v>
      </c>
      <c r="H311" s="122"/>
      <c r="I311" s="22">
        <f t="shared" si="2"/>
        <v>0</v>
      </c>
    </row>
    <row r="312" spans="1:9" ht="15" hidden="1">
      <c r="A312" s="78" t="s">
        <v>197</v>
      </c>
      <c r="B312" s="20" t="s">
        <v>594</v>
      </c>
      <c r="C312" s="20" t="s">
        <v>93</v>
      </c>
      <c r="D312" s="20" t="s">
        <v>18</v>
      </c>
      <c r="E312" s="49" t="s">
        <v>356</v>
      </c>
      <c r="F312" s="31" t="s">
        <v>198</v>
      </c>
      <c r="G312" s="61"/>
      <c r="H312" s="127"/>
      <c r="I312" s="22">
        <f t="shared" si="2"/>
        <v>0</v>
      </c>
    </row>
    <row r="313" spans="1:9" ht="39" hidden="1">
      <c r="A313" s="27" t="s">
        <v>344</v>
      </c>
      <c r="B313" s="20" t="s">
        <v>594</v>
      </c>
      <c r="C313" s="20" t="s">
        <v>93</v>
      </c>
      <c r="D313" s="20" t="s">
        <v>18</v>
      </c>
      <c r="E313" s="49" t="s">
        <v>357</v>
      </c>
      <c r="F313" s="31"/>
      <c r="G313" s="61">
        <f>G314</f>
        <v>0</v>
      </c>
      <c r="H313" s="127"/>
      <c r="I313" s="22">
        <f t="shared" si="2"/>
        <v>0</v>
      </c>
    </row>
    <row r="314" spans="1:9" ht="15" hidden="1">
      <c r="A314" s="78" t="s">
        <v>197</v>
      </c>
      <c r="B314" s="20" t="s">
        <v>594</v>
      </c>
      <c r="C314" s="20" t="s">
        <v>93</v>
      </c>
      <c r="D314" s="20" t="s">
        <v>18</v>
      </c>
      <c r="E314" s="49" t="s">
        <v>357</v>
      </c>
      <c r="F314" s="31" t="s">
        <v>198</v>
      </c>
      <c r="G314" s="135"/>
      <c r="H314" s="122"/>
      <c r="I314" s="22">
        <f aca="true" t="shared" si="3" ref="I314:I377">G314+H314</f>
        <v>0</v>
      </c>
    </row>
    <row r="315" spans="1:9" ht="15">
      <c r="A315" s="78" t="s">
        <v>358</v>
      </c>
      <c r="B315" s="20" t="s">
        <v>594</v>
      </c>
      <c r="C315" s="20" t="s">
        <v>97</v>
      </c>
      <c r="D315" s="20"/>
      <c r="E315" s="49"/>
      <c r="F315" s="31"/>
      <c r="G315" s="135">
        <f aca="true" t="shared" si="4" ref="G315:G320">G316</f>
        <v>29000000</v>
      </c>
      <c r="H315" s="122"/>
      <c r="I315" s="22">
        <f t="shared" si="3"/>
        <v>29000000</v>
      </c>
    </row>
    <row r="316" spans="1:9" ht="15">
      <c r="A316" s="62" t="s">
        <v>359</v>
      </c>
      <c r="B316" s="20" t="s">
        <v>594</v>
      </c>
      <c r="C316" s="20" t="s">
        <v>97</v>
      </c>
      <c r="D316" s="20" t="s">
        <v>93</v>
      </c>
      <c r="E316" s="49"/>
      <c r="F316" s="31"/>
      <c r="G316" s="135">
        <f t="shared" si="4"/>
        <v>29000000</v>
      </c>
      <c r="H316" s="122"/>
      <c r="I316" s="22">
        <f t="shared" si="3"/>
        <v>29000000</v>
      </c>
    </row>
    <row r="317" spans="1:9" ht="39">
      <c r="A317" s="26" t="s">
        <v>328</v>
      </c>
      <c r="B317" s="20" t="s">
        <v>594</v>
      </c>
      <c r="C317" s="20" t="s">
        <v>97</v>
      </c>
      <c r="D317" s="20" t="s">
        <v>93</v>
      </c>
      <c r="E317" s="49" t="s">
        <v>329</v>
      </c>
      <c r="F317" s="31"/>
      <c r="G317" s="135">
        <f t="shared" si="4"/>
        <v>29000000</v>
      </c>
      <c r="H317" s="122"/>
      <c r="I317" s="22">
        <f t="shared" si="3"/>
        <v>29000000</v>
      </c>
    </row>
    <row r="318" spans="1:9" ht="51.75">
      <c r="A318" s="26" t="s">
        <v>330</v>
      </c>
      <c r="B318" s="20" t="s">
        <v>594</v>
      </c>
      <c r="C318" s="20" t="s">
        <v>97</v>
      </c>
      <c r="D318" s="20" t="s">
        <v>93</v>
      </c>
      <c r="E318" s="57" t="s">
        <v>600</v>
      </c>
      <c r="F318" s="31"/>
      <c r="G318" s="135">
        <f t="shared" si="4"/>
        <v>29000000</v>
      </c>
      <c r="H318" s="122"/>
      <c r="I318" s="22">
        <f t="shared" si="3"/>
        <v>29000000</v>
      </c>
    </row>
    <row r="319" spans="1:9" ht="15">
      <c r="A319" s="26" t="s">
        <v>713</v>
      </c>
      <c r="B319" s="20" t="s">
        <v>594</v>
      </c>
      <c r="C319" s="20" t="s">
        <v>97</v>
      </c>
      <c r="D319" s="20" t="s">
        <v>93</v>
      </c>
      <c r="E319" s="57" t="s">
        <v>711</v>
      </c>
      <c r="F319" s="31"/>
      <c r="G319" s="135">
        <f t="shared" si="4"/>
        <v>29000000</v>
      </c>
      <c r="H319" s="122"/>
      <c r="I319" s="22">
        <f t="shared" si="3"/>
        <v>29000000</v>
      </c>
    </row>
    <row r="320" spans="1:9" ht="15">
      <c r="A320" s="26" t="s">
        <v>360</v>
      </c>
      <c r="B320" s="20" t="s">
        <v>594</v>
      </c>
      <c r="C320" s="20" t="s">
        <v>97</v>
      </c>
      <c r="D320" s="20" t="s">
        <v>93</v>
      </c>
      <c r="E320" s="49" t="s">
        <v>712</v>
      </c>
      <c r="F320" s="31"/>
      <c r="G320" s="135">
        <f t="shared" si="4"/>
        <v>29000000</v>
      </c>
      <c r="H320" s="122"/>
      <c r="I320" s="22">
        <f t="shared" si="3"/>
        <v>29000000</v>
      </c>
    </row>
    <row r="321" spans="1:9" ht="26.25">
      <c r="A321" s="29" t="s">
        <v>37</v>
      </c>
      <c r="B321" s="20" t="s">
        <v>594</v>
      </c>
      <c r="C321" s="20" t="s">
        <v>97</v>
      </c>
      <c r="D321" s="20" t="s">
        <v>93</v>
      </c>
      <c r="E321" s="49" t="s">
        <v>712</v>
      </c>
      <c r="F321" s="31" t="s">
        <v>38</v>
      </c>
      <c r="G321" s="135">
        <f>30000000-1000000</f>
        <v>29000000</v>
      </c>
      <c r="H321" s="122"/>
      <c r="I321" s="22">
        <f t="shared" si="3"/>
        <v>29000000</v>
      </c>
    </row>
    <row r="322" spans="1:9" ht="13.5" customHeight="1">
      <c r="A322" s="68" t="s">
        <v>362</v>
      </c>
      <c r="B322" s="20" t="s">
        <v>594</v>
      </c>
      <c r="C322" s="20" t="s">
        <v>104</v>
      </c>
      <c r="D322" s="20"/>
      <c r="E322" s="49"/>
      <c r="F322" s="56"/>
      <c r="G322" s="61">
        <f>G323</f>
        <v>1189500</v>
      </c>
      <c r="H322" s="122"/>
      <c r="I322" s="22">
        <f t="shared" si="3"/>
        <v>1189500</v>
      </c>
    </row>
    <row r="323" spans="1:9" ht="15">
      <c r="A323" s="26" t="s">
        <v>602</v>
      </c>
      <c r="B323" s="20" t="s">
        <v>594</v>
      </c>
      <c r="C323" s="20" t="s">
        <v>104</v>
      </c>
      <c r="D323" s="20" t="s">
        <v>104</v>
      </c>
      <c r="E323" s="20"/>
      <c r="F323" s="21"/>
      <c r="G323" s="61">
        <f>G324</f>
        <v>1189500</v>
      </c>
      <c r="H323" s="122"/>
      <c r="I323" s="22">
        <f t="shared" si="3"/>
        <v>1189500</v>
      </c>
    </row>
    <row r="324" spans="1:9" ht="57" customHeight="1">
      <c r="A324" s="41" t="s">
        <v>422</v>
      </c>
      <c r="B324" s="20" t="s">
        <v>594</v>
      </c>
      <c r="C324" s="20" t="s">
        <v>104</v>
      </c>
      <c r="D324" s="20" t="s">
        <v>104</v>
      </c>
      <c r="E324" s="49" t="s">
        <v>423</v>
      </c>
      <c r="F324" s="21"/>
      <c r="G324" s="61">
        <f>G325+G330</f>
        <v>1189500</v>
      </c>
      <c r="H324" s="122"/>
      <c r="I324" s="22">
        <f t="shared" si="3"/>
        <v>1189500</v>
      </c>
    </row>
    <row r="325" spans="1:9" ht="76.5" customHeight="1">
      <c r="A325" s="41" t="s">
        <v>424</v>
      </c>
      <c r="B325" s="20" t="s">
        <v>594</v>
      </c>
      <c r="C325" s="32" t="s">
        <v>104</v>
      </c>
      <c r="D325" s="32" t="s">
        <v>104</v>
      </c>
      <c r="E325" s="57" t="s">
        <v>425</v>
      </c>
      <c r="F325" s="58"/>
      <c r="G325" s="123">
        <f>G326</f>
        <v>150000</v>
      </c>
      <c r="H325" s="122"/>
      <c r="I325" s="22">
        <f t="shared" si="3"/>
        <v>150000</v>
      </c>
    </row>
    <row r="326" spans="1:9" ht="39.75" customHeight="1">
      <c r="A326" s="41" t="s">
        <v>426</v>
      </c>
      <c r="B326" s="20" t="s">
        <v>594</v>
      </c>
      <c r="C326" s="20" t="s">
        <v>104</v>
      </c>
      <c r="D326" s="20" t="s">
        <v>104</v>
      </c>
      <c r="E326" s="49" t="s">
        <v>427</v>
      </c>
      <c r="F326" s="56"/>
      <c r="G326" s="61">
        <f>G327</f>
        <v>150000</v>
      </c>
      <c r="H326" s="122"/>
      <c r="I326" s="22">
        <f t="shared" si="3"/>
        <v>150000</v>
      </c>
    </row>
    <row r="327" spans="1:9" ht="19.5" customHeight="1">
      <c r="A327" s="41" t="s">
        <v>428</v>
      </c>
      <c r="B327" s="20" t="s">
        <v>594</v>
      </c>
      <c r="C327" s="20" t="s">
        <v>104</v>
      </c>
      <c r="D327" s="20" t="s">
        <v>104</v>
      </c>
      <c r="E327" s="49" t="s">
        <v>429</v>
      </c>
      <c r="F327" s="56"/>
      <c r="G327" s="61">
        <f>G328+G329</f>
        <v>150000</v>
      </c>
      <c r="H327" s="122"/>
      <c r="I327" s="22">
        <f t="shared" si="3"/>
        <v>150000</v>
      </c>
    </row>
    <row r="328" spans="1:9" ht="27.75" customHeight="1">
      <c r="A328" s="29" t="s">
        <v>37</v>
      </c>
      <c r="B328" s="20" t="s">
        <v>594</v>
      </c>
      <c r="C328" s="20" t="s">
        <v>104</v>
      </c>
      <c r="D328" s="20" t="s">
        <v>104</v>
      </c>
      <c r="E328" s="49" t="s">
        <v>429</v>
      </c>
      <c r="F328" s="56" t="s">
        <v>38</v>
      </c>
      <c r="G328" s="61">
        <v>100000</v>
      </c>
      <c r="H328" s="122"/>
      <c r="I328" s="22">
        <f t="shared" si="3"/>
        <v>100000</v>
      </c>
    </row>
    <row r="329" spans="1:9" ht="19.5" customHeight="1">
      <c r="A329" s="26" t="s">
        <v>210</v>
      </c>
      <c r="B329" s="20" t="s">
        <v>594</v>
      </c>
      <c r="C329" s="20" t="s">
        <v>104</v>
      </c>
      <c r="D329" s="20" t="s">
        <v>104</v>
      </c>
      <c r="E329" s="49" t="s">
        <v>429</v>
      </c>
      <c r="F329" s="56" t="s">
        <v>211</v>
      </c>
      <c r="G329" s="61">
        <v>50000</v>
      </c>
      <c r="H329" s="122"/>
      <c r="I329" s="22">
        <f t="shared" si="3"/>
        <v>50000</v>
      </c>
    </row>
    <row r="330" spans="1:9" ht="55.5" customHeight="1">
      <c r="A330" s="66" t="s">
        <v>430</v>
      </c>
      <c r="B330" s="20" t="s">
        <v>594</v>
      </c>
      <c r="C330" s="20" t="s">
        <v>104</v>
      </c>
      <c r="D330" s="20" t="s">
        <v>104</v>
      </c>
      <c r="E330" s="49" t="s">
        <v>431</v>
      </c>
      <c r="F330" s="56"/>
      <c r="G330" s="61">
        <f>G331</f>
        <v>1039500</v>
      </c>
      <c r="H330" s="122"/>
      <c r="I330" s="22">
        <f t="shared" si="3"/>
        <v>1039500</v>
      </c>
    </row>
    <row r="331" spans="1:9" ht="24.75" customHeight="1">
      <c r="A331" s="41" t="s">
        <v>432</v>
      </c>
      <c r="B331" s="20" t="s">
        <v>594</v>
      </c>
      <c r="C331" s="20" t="s">
        <v>104</v>
      </c>
      <c r="D331" s="20" t="s">
        <v>104</v>
      </c>
      <c r="E331" s="49" t="s">
        <v>433</v>
      </c>
      <c r="F331" s="56"/>
      <c r="G331" s="61">
        <f>G332+G334+G336</f>
        <v>1039500</v>
      </c>
      <c r="H331" s="122"/>
      <c r="I331" s="22">
        <f t="shared" si="3"/>
        <v>1039500</v>
      </c>
    </row>
    <row r="332" spans="1:9" ht="15">
      <c r="A332" s="26" t="s">
        <v>434</v>
      </c>
      <c r="B332" s="20" t="s">
        <v>594</v>
      </c>
      <c r="C332" s="20" t="s">
        <v>104</v>
      </c>
      <c r="D332" s="20" t="s">
        <v>104</v>
      </c>
      <c r="E332" s="49" t="s">
        <v>435</v>
      </c>
      <c r="F332" s="21"/>
      <c r="G332" s="61">
        <f>G333</f>
        <v>409500</v>
      </c>
      <c r="H332" s="122"/>
      <c r="I332" s="22">
        <f t="shared" si="3"/>
        <v>409500</v>
      </c>
    </row>
    <row r="333" spans="1:9" ht="15">
      <c r="A333" s="26" t="s">
        <v>210</v>
      </c>
      <c r="B333" s="20" t="s">
        <v>594</v>
      </c>
      <c r="C333" s="20" t="s">
        <v>104</v>
      </c>
      <c r="D333" s="20" t="s">
        <v>104</v>
      </c>
      <c r="E333" s="49" t="s">
        <v>435</v>
      </c>
      <c r="F333" s="56" t="s">
        <v>211</v>
      </c>
      <c r="G333" s="61">
        <v>409500</v>
      </c>
      <c r="H333" s="122"/>
      <c r="I333" s="22">
        <f t="shared" si="3"/>
        <v>409500</v>
      </c>
    </row>
    <row r="334" spans="1:9" ht="18.75" customHeight="1">
      <c r="A334" s="85" t="s">
        <v>436</v>
      </c>
      <c r="B334" s="20" t="s">
        <v>594</v>
      </c>
      <c r="C334" s="20" t="s">
        <v>104</v>
      </c>
      <c r="D334" s="20" t="s">
        <v>104</v>
      </c>
      <c r="E334" s="49" t="s">
        <v>437</v>
      </c>
      <c r="F334" s="21"/>
      <c r="G334" s="61">
        <f>G335</f>
        <v>630000</v>
      </c>
      <c r="H334" s="122"/>
      <c r="I334" s="22">
        <f>G334+H334</f>
        <v>630000</v>
      </c>
    </row>
    <row r="335" spans="1:9" ht="15">
      <c r="A335" s="26" t="s">
        <v>210</v>
      </c>
      <c r="B335" s="20" t="s">
        <v>594</v>
      </c>
      <c r="C335" s="20" t="s">
        <v>104</v>
      </c>
      <c r="D335" s="20" t="s">
        <v>104</v>
      </c>
      <c r="E335" s="49" t="s">
        <v>437</v>
      </c>
      <c r="F335" s="56" t="s">
        <v>211</v>
      </c>
      <c r="G335" s="61">
        <v>630000</v>
      </c>
      <c r="H335" s="122"/>
      <c r="I335" s="22">
        <f>G335+H335</f>
        <v>630000</v>
      </c>
    </row>
    <row r="336" spans="1:9" ht="18.75" customHeight="1" hidden="1">
      <c r="A336" s="85" t="s">
        <v>438</v>
      </c>
      <c r="B336" s="20" t="s">
        <v>594</v>
      </c>
      <c r="C336" s="20" t="s">
        <v>104</v>
      </c>
      <c r="D336" s="20" t="s">
        <v>104</v>
      </c>
      <c r="E336" s="49" t="s">
        <v>439</v>
      </c>
      <c r="F336" s="21"/>
      <c r="G336" s="61">
        <f>G337</f>
        <v>0</v>
      </c>
      <c r="H336" s="122"/>
      <c r="I336" s="22">
        <f>G336+H336</f>
        <v>0</v>
      </c>
    </row>
    <row r="337" spans="1:9" ht="15" hidden="1">
      <c r="A337" s="26" t="s">
        <v>210</v>
      </c>
      <c r="B337" s="20" t="s">
        <v>594</v>
      </c>
      <c r="C337" s="20" t="s">
        <v>104</v>
      </c>
      <c r="D337" s="20" t="s">
        <v>104</v>
      </c>
      <c r="E337" s="49" t="s">
        <v>439</v>
      </c>
      <c r="F337" s="56" t="s">
        <v>211</v>
      </c>
      <c r="G337" s="61"/>
      <c r="H337" s="122"/>
      <c r="I337" s="22">
        <f>G337+H337</f>
        <v>0</v>
      </c>
    </row>
    <row r="338" spans="1:9" ht="15">
      <c r="A338" s="26" t="s">
        <v>494</v>
      </c>
      <c r="B338" s="20" t="s">
        <v>594</v>
      </c>
      <c r="C338" s="20" t="s">
        <v>215</v>
      </c>
      <c r="D338" s="20"/>
      <c r="E338" s="49"/>
      <c r="F338" s="56"/>
      <c r="G338" s="61">
        <f>G339</f>
        <v>385299</v>
      </c>
      <c r="H338" s="122"/>
      <c r="I338" s="22">
        <f t="shared" si="3"/>
        <v>385299</v>
      </c>
    </row>
    <row r="339" spans="1:9" ht="15">
      <c r="A339" s="92" t="s">
        <v>495</v>
      </c>
      <c r="B339" s="20" t="s">
        <v>594</v>
      </c>
      <c r="C339" s="20" t="s">
        <v>215</v>
      </c>
      <c r="D339" s="20" t="s">
        <v>104</v>
      </c>
      <c r="E339" s="20"/>
      <c r="F339" s="21"/>
      <c r="G339" s="61">
        <f>G340</f>
        <v>385299</v>
      </c>
      <c r="H339" s="122"/>
      <c r="I339" s="22">
        <f t="shared" si="3"/>
        <v>385299</v>
      </c>
    </row>
    <row r="340" spans="1:9" ht="15">
      <c r="A340" s="26" t="s">
        <v>81</v>
      </c>
      <c r="B340" s="20" t="s">
        <v>594</v>
      </c>
      <c r="C340" s="20" t="s">
        <v>215</v>
      </c>
      <c r="D340" s="20" t="s">
        <v>104</v>
      </c>
      <c r="E340" s="45" t="s">
        <v>82</v>
      </c>
      <c r="F340" s="31"/>
      <c r="G340" s="61">
        <f>G341</f>
        <v>385299</v>
      </c>
      <c r="H340" s="122"/>
      <c r="I340" s="22">
        <f t="shared" si="3"/>
        <v>385299</v>
      </c>
    </row>
    <row r="341" spans="1:9" ht="15">
      <c r="A341" s="26" t="s">
        <v>88</v>
      </c>
      <c r="B341" s="20" t="s">
        <v>594</v>
      </c>
      <c r="C341" s="20" t="s">
        <v>215</v>
      </c>
      <c r="D341" s="20" t="s">
        <v>104</v>
      </c>
      <c r="E341" s="20" t="s">
        <v>89</v>
      </c>
      <c r="F341" s="21"/>
      <c r="G341" s="61">
        <f>G342+G344</f>
        <v>385299</v>
      </c>
      <c r="H341" s="122"/>
      <c r="I341" s="22">
        <f t="shared" si="3"/>
        <v>385299</v>
      </c>
    </row>
    <row r="342" spans="1:9" ht="25.5">
      <c r="A342" s="43" t="s">
        <v>496</v>
      </c>
      <c r="B342" s="20" t="s">
        <v>594</v>
      </c>
      <c r="C342" s="20" t="s">
        <v>215</v>
      </c>
      <c r="D342" s="20" t="s">
        <v>104</v>
      </c>
      <c r="E342" s="20" t="s">
        <v>497</v>
      </c>
      <c r="F342" s="21"/>
      <c r="G342" s="61">
        <f>G343</f>
        <v>385299</v>
      </c>
      <c r="H342" s="122"/>
      <c r="I342" s="22">
        <f t="shared" si="3"/>
        <v>385299</v>
      </c>
    </row>
    <row r="343" spans="1:9" ht="26.25">
      <c r="A343" s="29" t="s">
        <v>37</v>
      </c>
      <c r="B343" s="20" t="s">
        <v>594</v>
      </c>
      <c r="C343" s="20" t="s">
        <v>215</v>
      </c>
      <c r="D343" s="20" t="s">
        <v>104</v>
      </c>
      <c r="E343" s="20" t="s">
        <v>497</v>
      </c>
      <c r="F343" s="31" t="s">
        <v>38</v>
      </c>
      <c r="G343" s="61">
        <v>385299</v>
      </c>
      <c r="H343" s="127"/>
      <c r="I343" s="22">
        <f t="shared" si="3"/>
        <v>385299</v>
      </c>
    </row>
    <row r="344" spans="1:9" ht="46.5" customHeight="1" hidden="1">
      <c r="A344" s="41" t="s">
        <v>603</v>
      </c>
      <c r="B344" s="20" t="s">
        <v>594</v>
      </c>
      <c r="C344" s="20" t="s">
        <v>215</v>
      </c>
      <c r="D344" s="20" t="s">
        <v>104</v>
      </c>
      <c r="E344" s="20" t="s">
        <v>91</v>
      </c>
      <c r="F344" s="21"/>
      <c r="G344" s="61">
        <f>G345</f>
        <v>0</v>
      </c>
      <c r="H344" s="122"/>
      <c r="I344" s="22">
        <f t="shared" si="3"/>
        <v>0</v>
      </c>
    </row>
    <row r="345" spans="1:9" ht="26.25" hidden="1">
      <c r="A345" s="29" t="s">
        <v>37</v>
      </c>
      <c r="B345" s="20" t="s">
        <v>594</v>
      </c>
      <c r="C345" s="20" t="s">
        <v>215</v>
      </c>
      <c r="D345" s="20" t="s">
        <v>104</v>
      </c>
      <c r="E345" s="20" t="s">
        <v>91</v>
      </c>
      <c r="F345" s="31" t="s">
        <v>26</v>
      </c>
      <c r="G345" s="61"/>
      <c r="H345" s="122"/>
      <c r="I345" s="22">
        <f t="shared" si="3"/>
        <v>0</v>
      </c>
    </row>
    <row r="346" spans="1:9" ht="17.25" customHeight="1">
      <c r="A346" s="26" t="s">
        <v>498</v>
      </c>
      <c r="B346" s="20" t="s">
        <v>594</v>
      </c>
      <c r="C346" s="20" t="s">
        <v>499</v>
      </c>
      <c r="D346" s="20"/>
      <c r="E346" s="49"/>
      <c r="F346" s="56"/>
      <c r="G346" s="61">
        <f>G347+G353+G369</f>
        <v>12176985</v>
      </c>
      <c r="H346" s="122"/>
      <c r="I346" s="22">
        <f t="shared" si="3"/>
        <v>12176985</v>
      </c>
    </row>
    <row r="347" spans="1:9" ht="15">
      <c r="A347" s="26" t="s">
        <v>500</v>
      </c>
      <c r="B347" s="20" t="s">
        <v>594</v>
      </c>
      <c r="C347" s="20" t="s">
        <v>499</v>
      </c>
      <c r="D347" s="20" t="s">
        <v>16</v>
      </c>
      <c r="E347" s="20"/>
      <c r="F347" s="21"/>
      <c r="G347" s="61">
        <f>G348</f>
        <v>268100</v>
      </c>
      <c r="H347" s="122"/>
      <c r="I347" s="22">
        <f t="shared" si="3"/>
        <v>268100</v>
      </c>
    </row>
    <row r="348" spans="1:9" ht="34.5" customHeight="1">
      <c r="A348" s="26" t="s">
        <v>501</v>
      </c>
      <c r="B348" s="20" t="s">
        <v>594</v>
      </c>
      <c r="C348" s="20" t="s">
        <v>499</v>
      </c>
      <c r="D348" s="20" t="s">
        <v>16</v>
      </c>
      <c r="E348" s="20" t="s">
        <v>43</v>
      </c>
      <c r="F348" s="21"/>
      <c r="G348" s="61">
        <f>G349</f>
        <v>268100</v>
      </c>
      <c r="H348" s="122"/>
      <c r="I348" s="22">
        <f t="shared" si="3"/>
        <v>268100</v>
      </c>
    </row>
    <row r="349" spans="1:9" ht="51.75" customHeight="1">
      <c r="A349" s="136" t="s">
        <v>502</v>
      </c>
      <c r="B349" s="20" t="s">
        <v>594</v>
      </c>
      <c r="C349" s="32" t="s">
        <v>499</v>
      </c>
      <c r="D349" s="32" t="s">
        <v>16</v>
      </c>
      <c r="E349" s="32" t="s">
        <v>121</v>
      </c>
      <c r="F349" s="39"/>
      <c r="G349" s="123">
        <f>G351</f>
        <v>268100</v>
      </c>
      <c r="H349" s="122"/>
      <c r="I349" s="22">
        <f t="shared" si="3"/>
        <v>268100</v>
      </c>
    </row>
    <row r="350" spans="1:9" ht="30.75" customHeight="1">
      <c r="A350" s="55" t="s">
        <v>503</v>
      </c>
      <c r="B350" s="20" t="s">
        <v>594</v>
      </c>
      <c r="C350" s="20" t="s">
        <v>499</v>
      </c>
      <c r="D350" s="20" t="s">
        <v>16</v>
      </c>
      <c r="E350" s="20" t="s">
        <v>504</v>
      </c>
      <c r="F350" s="21"/>
      <c r="G350" s="61">
        <f>G351</f>
        <v>268100</v>
      </c>
      <c r="H350" s="122"/>
      <c r="I350" s="22">
        <f t="shared" si="3"/>
        <v>268100</v>
      </c>
    </row>
    <row r="351" spans="1:9" ht="21.75" customHeight="1">
      <c r="A351" s="136" t="s">
        <v>505</v>
      </c>
      <c r="B351" s="20" t="s">
        <v>594</v>
      </c>
      <c r="C351" s="20" t="s">
        <v>506</v>
      </c>
      <c r="D351" s="20" t="s">
        <v>16</v>
      </c>
      <c r="E351" s="20" t="s">
        <v>507</v>
      </c>
      <c r="F351" s="21"/>
      <c r="G351" s="61">
        <f>G352</f>
        <v>268100</v>
      </c>
      <c r="H351" s="122"/>
      <c r="I351" s="22">
        <f t="shared" si="3"/>
        <v>268100</v>
      </c>
    </row>
    <row r="352" spans="1:9" ht="15">
      <c r="A352" s="62" t="s">
        <v>210</v>
      </c>
      <c r="B352" s="20" t="s">
        <v>594</v>
      </c>
      <c r="C352" s="20" t="s">
        <v>506</v>
      </c>
      <c r="D352" s="20" t="s">
        <v>16</v>
      </c>
      <c r="E352" s="20" t="s">
        <v>507</v>
      </c>
      <c r="F352" s="21" t="s">
        <v>211</v>
      </c>
      <c r="G352" s="61">
        <v>268100</v>
      </c>
      <c r="H352" s="127"/>
      <c r="I352" s="22">
        <f t="shared" si="3"/>
        <v>268100</v>
      </c>
    </row>
    <row r="353" spans="1:9" ht="17.25" customHeight="1">
      <c r="A353" s="26" t="s">
        <v>508</v>
      </c>
      <c r="B353" s="20" t="s">
        <v>594</v>
      </c>
      <c r="C353" s="20">
        <v>10</v>
      </c>
      <c r="D353" s="20" t="s">
        <v>28</v>
      </c>
      <c r="E353" s="20"/>
      <c r="F353" s="21"/>
      <c r="G353" s="61">
        <f>G354</f>
        <v>10509531</v>
      </c>
      <c r="H353" s="122"/>
      <c r="I353" s="22">
        <f t="shared" si="3"/>
        <v>10509531</v>
      </c>
    </row>
    <row r="354" spans="1:9" ht="44.25" customHeight="1">
      <c r="A354" s="26" t="s">
        <v>501</v>
      </c>
      <c r="B354" s="20" t="s">
        <v>594</v>
      </c>
      <c r="C354" s="20">
        <v>10</v>
      </c>
      <c r="D354" s="20" t="s">
        <v>28</v>
      </c>
      <c r="E354" s="20" t="s">
        <v>43</v>
      </c>
      <c r="F354" s="21"/>
      <c r="G354" s="61">
        <f>G355</f>
        <v>10509531</v>
      </c>
      <c r="H354" s="122"/>
      <c r="I354" s="22">
        <f t="shared" si="3"/>
        <v>10509531</v>
      </c>
    </row>
    <row r="355" spans="1:9" ht="59.25" customHeight="1">
      <c r="A355" s="48" t="s">
        <v>514</v>
      </c>
      <c r="B355" s="20" t="s">
        <v>594</v>
      </c>
      <c r="C355" s="32">
        <v>10</v>
      </c>
      <c r="D355" s="32" t="s">
        <v>28</v>
      </c>
      <c r="E355" s="32" t="s">
        <v>121</v>
      </c>
      <c r="F355" s="39"/>
      <c r="G355" s="123">
        <f>G356</f>
        <v>10509531</v>
      </c>
      <c r="H355" s="122"/>
      <c r="I355" s="22">
        <f t="shared" si="3"/>
        <v>10509531</v>
      </c>
    </row>
    <row r="356" spans="1:9" ht="35.25" customHeight="1">
      <c r="A356" s="48" t="s">
        <v>515</v>
      </c>
      <c r="B356" s="20" t="s">
        <v>594</v>
      </c>
      <c r="C356" s="20">
        <v>10</v>
      </c>
      <c r="D356" s="20" t="s">
        <v>28</v>
      </c>
      <c r="E356" s="20" t="s">
        <v>516</v>
      </c>
      <c r="F356" s="21"/>
      <c r="G356" s="61">
        <f>G357+G360+G363+G366</f>
        <v>10509531</v>
      </c>
      <c r="H356" s="122"/>
      <c r="I356" s="22">
        <f t="shared" si="3"/>
        <v>10509531</v>
      </c>
    </row>
    <row r="357" spans="1:9" ht="26.25">
      <c r="A357" s="27" t="s">
        <v>517</v>
      </c>
      <c r="B357" s="20" t="s">
        <v>594</v>
      </c>
      <c r="C357" s="20">
        <v>10</v>
      </c>
      <c r="D357" s="20" t="s">
        <v>28</v>
      </c>
      <c r="E357" s="20" t="s">
        <v>518</v>
      </c>
      <c r="F357" s="21"/>
      <c r="G357" s="61">
        <f>G359+G358</f>
        <v>43900</v>
      </c>
      <c r="H357" s="122"/>
      <c r="I357" s="22">
        <f t="shared" si="3"/>
        <v>43900</v>
      </c>
    </row>
    <row r="358" spans="1:9" ht="26.25" customHeight="1">
      <c r="A358" s="29" t="s">
        <v>37</v>
      </c>
      <c r="B358" s="20" t="s">
        <v>594</v>
      </c>
      <c r="C358" s="20">
        <v>10</v>
      </c>
      <c r="D358" s="20" t="s">
        <v>28</v>
      </c>
      <c r="E358" s="20" t="s">
        <v>518</v>
      </c>
      <c r="F358" s="21" t="s">
        <v>38</v>
      </c>
      <c r="G358" s="61">
        <v>770</v>
      </c>
      <c r="H358" s="127"/>
      <c r="I358" s="22">
        <f t="shared" si="3"/>
        <v>770</v>
      </c>
    </row>
    <row r="359" spans="1:9" ht="17.25" customHeight="1">
      <c r="A359" s="94" t="s">
        <v>210</v>
      </c>
      <c r="B359" s="20" t="s">
        <v>594</v>
      </c>
      <c r="C359" s="20">
        <v>10</v>
      </c>
      <c r="D359" s="20" t="s">
        <v>28</v>
      </c>
      <c r="E359" s="20" t="s">
        <v>518</v>
      </c>
      <c r="F359" s="21" t="s">
        <v>211</v>
      </c>
      <c r="G359" s="61">
        <v>43130</v>
      </c>
      <c r="H359" s="127"/>
      <c r="I359" s="22">
        <f t="shared" si="3"/>
        <v>43130</v>
      </c>
    </row>
    <row r="360" spans="1:9" ht="34.5" customHeight="1">
      <c r="A360" s="27" t="s">
        <v>519</v>
      </c>
      <c r="B360" s="20" t="s">
        <v>594</v>
      </c>
      <c r="C360" s="20">
        <v>10</v>
      </c>
      <c r="D360" s="20" t="s">
        <v>28</v>
      </c>
      <c r="E360" s="20" t="s">
        <v>520</v>
      </c>
      <c r="F360" s="21"/>
      <c r="G360" s="61">
        <f>G362+G361</f>
        <v>431394</v>
      </c>
      <c r="H360" s="122"/>
      <c r="I360" s="22">
        <f t="shared" si="3"/>
        <v>431394</v>
      </c>
    </row>
    <row r="361" spans="1:9" ht="34.5" customHeight="1">
      <c r="A361" s="29" t="s">
        <v>37</v>
      </c>
      <c r="B361" s="20" t="s">
        <v>594</v>
      </c>
      <c r="C361" s="20">
        <v>10</v>
      </c>
      <c r="D361" s="20" t="s">
        <v>28</v>
      </c>
      <c r="E361" s="20" t="s">
        <v>520</v>
      </c>
      <c r="F361" s="21" t="s">
        <v>38</v>
      </c>
      <c r="G361" s="61">
        <v>4700</v>
      </c>
      <c r="H361" s="127"/>
      <c r="I361" s="22">
        <f t="shared" si="3"/>
        <v>4700</v>
      </c>
    </row>
    <row r="362" spans="1:9" ht="24.75" customHeight="1">
      <c r="A362" s="94" t="s">
        <v>210</v>
      </c>
      <c r="B362" s="20" t="s">
        <v>594</v>
      </c>
      <c r="C362" s="20">
        <v>10</v>
      </c>
      <c r="D362" s="20" t="s">
        <v>28</v>
      </c>
      <c r="E362" s="20" t="s">
        <v>520</v>
      </c>
      <c r="F362" s="21" t="s">
        <v>211</v>
      </c>
      <c r="G362" s="61">
        <v>426694</v>
      </c>
      <c r="H362" s="127"/>
      <c r="I362" s="22">
        <f t="shared" si="3"/>
        <v>426694</v>
      </c>
    </row>
    <row r="363" spans="1:9" ht="18.75" customHeight="1">
      <c r="A363" s="26" t="s">
        <v>521</v>
      </c>
      <c r="B363" s="20" t="s">
        <v>594</v>
      </c>
      <c r="C363" s="20">
        <v>10</v>
      </c>
      <c r="D363" s="20" t="s">
        <v>28</v>
      </c>
      <c r="E363" s="20" t="s">
        <v>522</v>
      </c>
      <c r="F363" s="21"/>
      <c r="G363" s="61">
        <f>G365+G364</f>
        <v>9049237</v>
      </c>
      <c r="H363" s="122"/>
      <c r="I363" s="22">
        <f t="shared" si="3"/>
        <v>9049237</v>
      </c>
    </row>
    <row r="364" spans="1:9" ht="39.75" customHeight="1">
      <c r="A364" s="29" t="s">
        <v>37</v>
      </c>
      <c r="B364" s="20" t="s">
        <v>594</v>
      </c>
      <c r="C364" s="20">
        <v>10</v>
      </c>
      <c r="D364" s="20" t="s">
        <v>28</v>
      </c>
      <c r="E364" s="20" t="s">
        <v>522</v>
      </c>
      <c r="F364" s="21" t="s">
        <v>38</v>
      </c>
      <c r="G364" s="61">
        <f>90000+62000</f>
        <v>152000</v>
      </c>
      <c r="H364" s="122"/>
      <c r="I364" s="22">
        <f t="shared" si="3"/>
        <v>152000</v>
      </c>
    </row>
    <row r="365" spans="1:9" ht="20.25" customHeight="1">
      <c r="A365" s="94" t="s">
        <v>210</v>
      </c>
      <c r="B365" s="20" t="s">
        <v>594</v>
      </c>
      <c r="C365" s="20">
        <v>10</v>
      </c>
      <c r="D365" s="20" t="s">
        <v>28</v>
      </c>
      <c r="E365" s="20" t="s">
        <v>522</v>
      </c>
      <c r="F365" s="21" t="s">
        <v>211</v>
      </c>
      <c r="G365" s="61">
        <f>8897237</f>
        <v>8897237</v>
      </c>
      <c r="H365" s="122"/>
      <c r="I365" s="22">
        <f t="shared" si="3"/>
        <v>8897237</v>
      </c>
    </row>
    <row r="366" spans="1:9" s="8" customFormat="1" ht="15">
      <c r="A366" s="26" t="s">
        <v>523</v>
      </c>
      <c r="B366" s="20" t="s">
        <v>594</v>
      </c>
      <c r="C366" s="20">
        <v>10</v>
      </c>
      <c r="D366" s="20" t="s">
        <v>28</v>
      </c>
      <c r="E366" s="20" t="s">
        <v>524</v>
      </c>
      <c r="F366" s="21"/>
      <c r="G366" s="61">
        <f>G368+G367</f>
        <v>985000</v>
      </c>
      <c r="H366" s="122"/>
      <c r="I366" s="22">
        <f t="shared" si="3"/>
        <v>985000</v>
      </c>
    </row>
    <row r="367" spans="1:9" ht="26.25">
      <c r="A367" s="29" t="s">
        <v>37</v>
      </c>
      <c r="B367" s="20" t="s">
        <v>594</v>
      </c>
      <c r="C367" s="20">
        <v>10</v>
      </c>
      <c r="D367" s="20" t="s">
        <v>28</v>
      </c>
      <c r="E367" s="20" t="s">
        <v>524</v>
      </c>
      <c r="F367" s="21" t="s">
        <v>38</v>
      </c>
      <c r="G367" s="61">
        <f>16000+3400</f>
        <v>19400</v>
      </c>
      <c r="H367" s="122"/>
      <c r="I367" s="22">
        <f t="shared" si="3"/>
        <v>19400</v>
      </c>
    </row>
    <row r="368" spans="1:9" ht="15">
      <c r="A368" s="94" t="s">
        <v>210</v>
      </c>
      <c r="B368" s="20" t="s">
        <v>594</v>
      </c>
      <c r="C368" s="20">
        <v>10</v>
      </c>
      <c r="D368" s="20" t="s">
        <v>28</v>
      </c>
      <c r="E368" s="20" t="s">
        <v>524</v>
      </c>
      <c r="F368" s="21" t="s">
        <v>211</v>
      </c>
      <c r="G368" s="61">
        <f>965600</f>
        <v>965600</v>
      </c>
      <c r="H368" s="122"/>
      <c r="I368" s="22">
        <f t="shared" si="3"/>
        <v>965600</v>
      </c>
    </row>
    <row r="369" spans="1:9" ht="24" customHeight="1">
      <c r="A369" s="26" t="s">
        <v>533</v>
      </c>
      <c r="B369" s="20" t="s">
        <v>594</v>
      </c>
      <c r="C369" s="20">
        <v>10</v>
      </c>
      <c r="D369" s="20" t="s">
        <v>41</v>
      </c>
      <c r="E369" s="20"/>
      <c r="F369" s="21"/>
      <c r="G369" s="61">
        <f>G370+G379</f>
        <v>1399354</v>
      </c>
      <c r="H369" s="61">
        <f>H370</f>
        <v>0</v>
      </c>
      <c r="I369" s="22">
        <f t="shared" si="3"/>
        <v>1399354</v>
      </c>
    </row>
    <row r="370" spans="1:9" ht="44.25" customHeight="1">
      <c r="A370" s="26" t="s">
        <v>119</v>
      </c>
      <c r="B370" s="20" t="s">
        <v>594</v>
      </c>
      <c r="C370" s="20">
        <v>10</v>
      </c>
      <c r="D370" s="20" t="s">
        <v>41</v>
      </c>
      <c r="E370" s="96" t="s">
        <v>43</v>
      </c>
      <c r="F370" s="21"/>
      <c r="G370" s="61">
        <f>G371+G376</f>
        <v>1398754</v>
      </c>
      <c r="H370" s="61">
        <f>H371</f>
        <v>0</v>
      </c>
      <c r="I370" s="22">
        <f t="shared" si="3"/>
        <v>1398754</v>
      </c>
    </row>
    <row r="371" spans="1:9" ht="54.75" customHeight="1">
      <c r="A371" s="48" t="s">
        <v>514</v>
      </c>
      <c r="B371" s="20" t="s">
        <v>594</v>
      </c>
      <c r="C371" s="20">
        <v>10</v>
      </c>
      <c r="D371" s="20" t="s">
        <v>41</v>
      </c>
      <c r="E371" s="96" t="s">
        <v>121</v>
      </c>
      <c r="F371" s="21"/>
      <c r="G371" s="61">
        <f>G372</f>
        <v>1398704</v>
      </c>
      <c r="H371" s="61">
        <f>H374+H375</f>
        <v>0</v>
      </c>
      <c r="I371" s="22">
        <f t="shared" si="3"/>
        <v>1398704</v>
      </c>
    </row>
    <row r="372" spans="1:9" ht="30.75" customHeight="1">
      <c r="A372" s="48" t="s">
        <v>515</v>
      </c>
      <c r="B372" s="20" t="s">
        <v>594</v>
      </c>
      <c r="C372" s="20">
        <v>10</v>
      </c>
      <c r="D372" s="20" t="s">
        <v>41</v>
      </c>
      <c r="E372" s="20" t="s">
        <v>516</v>
      </c>
      <c r="F372" s="21"/>
      <c r="G372" s="61">
        <f>G373</f>
        <v>1398704</v>
      </c>
      <c r="H372" s="137"/>
      <c r="I372" s="22">
        <f t="shared" si="3"/>
        <v>1398704</v>
      </c>
    </row>
    <row r="373" spans="1:9" ht="25.5" customHeight="1">
      <c r="A373" s="26" t="s">
        <v>534</v>
      </c>
      <c r="B373" s="20" t="s">
        <v>594</v>
      </c>
      <c r="C373" s="20" t="s">
        <v>499</v>
      </c>
      <c r="D373" s="20" t="s">
        <v>41</v>
      </c>
      <c r="E373" s="20" t="s">
        <v>535</v>
      </c>
      <c r="F373" s="21"/>
      <c r="G373" s="61">
        <f>G374+G375</f>
        <v>1398704</v>
      </c>
      <c r="H373" s="137"/>
      <c r="I373" s="22"/>
    </row>
    <row r="374" spans="1:9" ht="27" customHeight="1">
      <c r="A374" s="29" t="s">
        <v>37</v>
      </c>
      <c r="B374" s="20" t="s">
        <v>594</v>
      </c>
      <c r="C374" s="20" t="s">
        <v>499</v>
      </c>
      <c r="D374" s="20" t="s">
        <v>41</v>
      </c>
      <c r="E374" s="20" t="s">
        <v>535</v>
      </c>
      <c r="F374" s="21" t="s">
        <v>38</v>
      </c>
      <c r="G374" s="61">
        <v>260</v>
      </c>
      <c r="H374" s="127"/>
      <c r="I374" s="22">
        <f t="shared" si="3"/>
        <v>260</v>
      </c>
    </row>
    <row r="375" spans="1:9" ht="15">
      <c r="A375" s="94" t="s">
        <v>210</v>
      </c>
      <c r="B375" s="20" t="s">
        <v>594</v>
      </c>
      <c r="C375" s="20" t="s">
        <v>499</v>
      </c>
      <c r="D375" s="20" t="s">
        <v>41</v>
      </c>
      <c r="E375" s="20" t="s">
        <v>535</v>
      </c>
      <c r="F375" s="21" t="s">
        <v>211</v>
      </c>
      <c r="G375" s="61">
        <v>1398444</v>
      </c>
      <c r="H375" s="127"/>
      <c r="I375" s="22">
        <f t="shared" si="3"/>
        <v>1398444</v>
      </c>
    </row>
    <row r="376" spans="1:9" ht="38.25">
      <c r="A376" s="37" t="s">
        <v>46</v>
      </c>
      <c r="B376" s="20" t="s">
        <v>594</v>
      </c>
      <c r="C376" s="20" t="s">
        <v>499</v>
      </c>
      <c r="D376" s="20" t="s">
        <v>41</v>
      </c>
      <c r="E376" s="30" t="s">
        <v>47</v>
      </c>
      <c r="F376" s="21"/>
      <c r="G376" s="61">
        <f>G377</f>
        <v>50</v>
      </c>
      <c r="H376" s="127"/>
      <c r="I376" s="22">
        <f t="shared" si="3"/>
        <v>50</v>
      </c>
    </row>
    <row r="377" spans="1:9" ht="39">
      <c r="A377" s="38" t="s">
        <v>48</v>
      </c>
      <c r="B377" s="20" t="s">
        <v>594</v>
      </c>
      <c r="C377" s="20">
        <v>10</v>
      </c>
      <c r="D377" s="20" t="s">
        <v>41</v>
      </c>
      <c r="E377" s="20" t="s">
        <v>49</v>
      </c>
      <c r="F377" s="21"/>
      <c r="G377" s="61">
        <f>G378</f>
        <v>50</v>
      </c>
      <c r="H377" s="127"/>
      <c r="I377" s="22">
        <f t="shared" si="3"/>
        <v>50</v>
      </c>
    </row>
    <row r="378" spans="1:9" ht="39">
      <c r="A378" s="29" t="s">
        <v>25</v>
      </c>
      <c r="B378" s="20" t="s">
        <v>594</v>
      </c>
      <c r="C378" s="20">
        <v>10</v>
      </c>
      <c r="D378" s="20" t="s">
        <v>41</v>
      </c>
      <c r="E378" s="20" t="s">
        <v>49</v>
      </c>
      <c r="F378" s="21" t="s">
        <v>26</v>
      </c>
      <c r="G378" s="61">
        <v>50</v>
      </c>
      <c r="H378" s="127"/>
      <c r="I378" s="22">
        <f aca="true" t="shared" si="5" ref="I378:I457">G378+H378</f>
        <v>50</v>
      </c>
    </row>
    <row r="379" spans="1:9" ht="64.5">
      <c r="A379" s="26" t="s">
        <v>66</v>
      </c>
      <c r="B379" s="20" t="s">
        <v>594</v>
      </c>
      <c r="C379" s="20">
        <v>10</v>
      </c>
      <c r="D379" s="20" t="s">
        <v>41</v>
      </c>
      <c r="E379" s="33" t="s">
        <v>67</v>
      </c>
      <c r="F379" s="34"/>
      <c r="G379" s="61">
        <f>G380</f>
        <v>600</v>
      </c>
      <c r="H379" s="127"/>
      <c r="I379" s="22">
        <f t="shared" si="5"/>
        <v>600</v>
      </c>
    </row>
    <row r="380" spans="1:9" ht="38.25">
      <c r="A380" s="40" t="s">
        <v>68</v>
      </c>
      <c r="B380" s="20" t="s">
        <v>594</v>
      </c>
      <c r="C380" s="20">
        <v>10</v>
      </c>
      <c r="D380" s="20" t="s">
        <v>41</v>
      </c>
      <c r="E380" s="30" t="s">
        <v>69</v>
      </c>
      <c r="F380" s="31"/>
      <c r="G380" s="61">
        <f>G381</f>
        <v>600</v>
      </c>
      <c r="H380" s="127"/>
      <c r="I380" s="22">
        <f t="shared" si="5"/>
        <v>600</v>
      </c>
    </row>
    <row r="381" spans="1:9" ht="39">
      <c r="A381" s="38" t="s">
        <v>70</v>
      </c>
      <c r="B381" s="20" t="s">
        <v>594</v>
      </c>
      <c r="C381" s="20">
        <v>10</v>
      </c>
      <c r="D381" s="20" t="s">
        <v>41</v>
      </c>
      <c r="E381" s="20" t="s">
        <v>71</v>
      </c>
      <c r="F381" s="21"/>
      <c r="G381" s="61">
        <f>G382</f>
        <v>600</v>
      </c>
      <c r="H381" s="127"/>
      <c r="I381" s="22">
        <f t="shared" si="5"/>
        <v>600</v>
      </c>
    </row>
    <row r="382" spans="1:9" ht="39">
      <c r="A382" s="29" t="s">
        <v>25</v>
      </c>
      <c r="B382" s="20" t="s">
        <v>594</v>
      </c>
      <c r="C382" s="20">
        <v>10</v>
      </c>
      <c r="D382" s="20" t="s">
        <v>41</v>
      </c>
      <c r="E382" s="20" t="s">
        <v>71</v>
      </c>
      <c r="F382" s="31" t="s">
        <v>26</v>
      </c>
      <c r="G382" s="61">
        <v>600</v>
      </c>
      <c r="H382" s="127"/>
      <c r="I382" s="22">
        <f t="shared" si="5"/>
        <v>600</v>
      </c>
    </row>
    <row r="383" spans="1:9" ht="20.25" customHeight="1" hidden="1">
      <c r="A383" s="26" t="s">
        <v>555</v>
      </c>
      <c r="B383" s="20" t="s">
        <v>594</v>
      </c>
      <c r="C383" s="20" t="s">
        <v>118</v>
      </c>
      <c r="D383" s="20"/>
      <c r="E383" s="20"/>
      <c r="F383" s="21"/>
      <c r="G383" s="61">
        <f>G384</f>
        <v>0</v>
      </c>
      <c r="H383" s="122"/>
      <c r="I383" s="22">
        <f t="shared" si="5"/>
        <v>0</v>
      </c>
    </row>
    <row r="384" spans="1:9" ht="24" customHeight="1" hidden="1">
      <c r="A384" s="26" t="s">
        <v>556</v>
      </c>
      <c r="B384" s="20" t="s">
        <v>594</v>
      </c>
      <c r="C384" s="20" t="s">
        <v>118</v>
      </c>
      <c r="D384" s="20" t="s">
        <v>16</v>
      </c>
      <c r="E384" s="20"/>
      <c r="F384" s="21"/>
      <c r="G384" s="61">
        <f>G385</f>
        <v>0</v>
      </c>
      <c r="H384" s="122"/>
      <c r="I384" s="22">
        <f t="shared" si="5"/>
        <v>0</v>
      </c>
    </row>
    <row r="385" spans="1:9" s="36" customFormat="1" ht="42" customHeight="1" hidden="1">
      <c r="A385" s="40" t="s">
        <v>570</v>
      </c>
      <c r="B385" s="20" t="s">
        <v>594</v>
      </c>
      <c r="C385" s="20" t="s">
        <v>118</v>
      </c>
      <c r="D385" s="20" t="s">
        <v>16</v>
      </c>
      <c r="E385" s="45" t="s">
        <v>558</v>
      </c>
      <c r="F385" s="21"/>
      <c r="G385" s="61">
        <f>G386</f>
        <v>0</v>
      </c>
      <c r="H385" s="125"/>
      <c r="I385" s="22">
        <f t="shared" si="5"/>
        <v>0</v>
      </c>
    </row>
    <row r="386" spans="1:9" s="36" customFormat="1" ht="62.25" customHeight="1" hidden="1">
      <c r="A386" s="19" t="s">
        <v>559</v>
      </c>
      <c r="B386" s="20" t="s">
        <v>594</v>
      </c>
      <c r="C386" s="32" t="s">
        <v>118</v>
      </c>
      <c r="D386" s="32" t="s">
        <v>16</v>
      </c>
      <c r="E386" s="45" t="s">
        <v>560</v>
      </c>
      <c r="F386" s="39"/>
      <c r="G386" s="123">
        <f>G388</f>
        <v>0</v>
      </c>
      <c r="H386" s="125"/>
      <c r="I386" s="22">
        <f t="shared" si="5"/>
        <v>0</v>
      </c>
    </row>
    <row r="387" spans="1:9" ht="48" customHeight="1" hidden="1">
      <c r="A387" s="19" t="s">
        <v>561</v>
      </c>
      <c r="B387" s="20" t="s">
        <v>594</v>
      </c>
      <c r="C387" s="20" t="s">
        <v>118</v>
      </c>
      <c r="D387" s="20" t="s">
        <v>16</v>
      </c>
      <c r="E387" s="45" t="s">
        <v>562</v>
      </c>
      <c r="F387" s="39"/>
      <c r="G387" s="123">
        <f>G388</f>
        <v>0</v>
      </c>
      <c r="H387" s="122"/>
      <c r="I387" s="22">
        <f t="shared" si="5"/>
        <v>0</v>
      </c>
    </row>
    <row r="388" spans="1:9" ht="20.25" customHeight="1" hidden="1">
      <c r="A388" s="26" t="s">
        <v>563</v>
      </c>
      <c r="B388" s="20" t="s">
        <v>594</v>
      </c>
      <c r="C388" s="20" t="s">
        <v>118</v>
      </c>
      <c r="D388" s="20" t="s">
        <v>16</v>
      </c>
      <c r="E388" s="45" t="s">
        <v>564</v>
      </c>
      <c r="F388" s="21"/>
      <c r="G388" s="61">
        <f>G389</f>
        <v>0</v>
      </c>
      <c r="H388" s="122"/>
      <c r="I388" s="22">
        <f t="shared" si="5"/>
        <v>0</v>
      </c>
    </row>
    <row r="389" spans="1:9" ht="26.25" customHeight="1" hidden="1">
      <c r="A389" s="19" t="s">
        <v>565</v>
      </c>
      <c r="B389" s="20" t="s">
        <v>594</v>
      </c>
      <c r="C389" s="20" t="s">
        <v>118</v>
      </c>
      <c r="D389" s="20" t="s">
        <v>16</v>
      </c>
      <c r="E389" s="45" t="s">
        <v>564</v>
      </c>
      <c r="F389" s="21" t="s">
        <v>566</v>
      </c>
      <c r="G389" s="61"/>
      <c r="H389" s="122"/>
      <c r="I389" s="22">
        <f t="shared" si="5"/>
        <v>0</v>
      </c>
    </row>
    <row r="390" spans="1:9" s="233" customFormat="1" ht="15">
      <c r="A390" s="227" t="s">
        <v>544</v>
      </c>
      <c r="B390" s="20" t="s">
        <v>594</v>
      </c>
      <c r="C390" s="228" t="s">
        <v>110</v>
      </c>
      <c r="D390" s="228"/>
      <c r="E390" s="228"/>
      <c r="F390" s="229"/>
      <c r="G390" s="230">
        <f>G391</f>
        <v>1134695.9100000001</v>
      </c>
      <c r="H390" s="231"/>
      <c r="I390" s="232">
        <f t="shared" si="5"/>
        <v>1134695.9100000001</v>
      </c>
    </row>
    <row r="391" spans="1:9" s="233" customFormat="1" ht="15">
      <c r="A391" s="227" t="s">
        <v>545</v>
      </c>
      <c r="B391" s="20" t="s">
        <v>594</v>
      </c>
      <c r="C391" s="228" t="s">
        <v>110</v>
      </c>
      <c r="D391" s="228" t="s">
        <v>16</v>
      </c>
      <c r="E391" s="228"/>
      <c r="F391" s="229"/>
      <c r="G391" s="230">
        <f>G392</f>
        <v>1134695.9100000001</v>
      </c>
      <c r="H391" s="231"/>
      <c r="I391" s="232">
        <f t="shared" si="5"/>
        <v>1134695.9100000001</v>
      </c>
    </row>
    <row r="392" spans="1:9" s="233" customFormat="1" ht="54.75" customHeight="1">
      <c r="A392" s="234" t="s">
        <v>422</v>
      </c>
      <c r="B392" s="20" t="s">
        <v>594</v>
      </c>
      <c r="C392" s="228" t="s">
        <v>110</v>
      </c>
      <c r="D392" s="228" t="s">
        <v>16</v>
      </c>
      <c r="E392" s="235" t="s">
        <v>423</v>
      </c>
      <c r="F392" s="229"/>
      <c r="G392" s="230">
        <f>G393</f>
        <v>1134695.9100000001</v>
      </c>
      <c r="H392" s="231"/>
      <c r="I392" s="232">
        <f t="shared" si="5"/>
        <v>1134695.9100000001</v>
      </c>
    </row>
    <row r="393" spans="1:9" s="233" customFormat="1" ht="75" customHeight="1">
      <c r="A393" s="236" t="s">
        <v>546</v>
      </c>
      <c r="B393" s="20" t="s">
        <v>594</v>
      </c>
      <c r="C393" s="237" t="s">
        <v>110</v>
      </c>
      <c r="D393" s="237" t="s">
        <v>16</v>
      </c>
      <c r="E393" s="238" t="s">
        <v>547</v>
      </c>
      <c r="F393" s="239"/>
      <c r="G393" s="240">
        <f>G394+G399</f>
        <v>1134695.9100000001</v>
      </c>
      <c r="H393" s="240">
        <f>H394+H399</f>
        <v>0</v>
      </c>
      <c r="I393" s="232">
        <f t="shared" si="5"/>
        <v>1134695.9100000001</v>
      </c>
    </row>
    <row r="394" spans="1:9" s="233" customFormat="1" ht="44.25" customHeight="1">
      <c r="A394" s="236" t="s">
        <v>548</v>
      </c>
      <c r="B394" s="20" t="s">
        <v>594</v>
      </c>
      <c r="C394" s="228" t="s">
        <v>110</v>
      </c>
      <c r="D394" s="228" t="s">
        <v>16</v>
      </c>
      <c r="E394" s="235" t="s">
        <v>549</v>
      </c>
      <c r="F394" s="229"/>
      <c r="G394" s="230">
        <f>G395</f>
        <v>200000</v>
      </c>
      <c r="H394" s="231"/>
      <c r="I394" s="232">
        <f t="shared" si="5"/>
        <v>200000</v>
      </c>
    </row>
    <row r="395" spans="1:9" s="233" customFormat="1" ht="39.75" customHeight="1">
      <c r="A395" s="227" t="s">
        <v>550</v>
      </c>
      <c r="B395" s="20" t="s">
        <v>594</v>
      </c>
      <c r="C395" s="228" t="s">
        <v>110</v>
      </c>
      <c r="D395" s="228" t="s">
        <v>16</v>
      </c>
      <c r="E395" s="235" t="s">
        <v>551</v>
      </c>
      <c r="F395" s="229"/>
      <c r="G395" s="230">
        <f>G397+G396</f>
        <v>200000</v>
      </c>
      <c r="H395" s="231"/>
      <c r="I395" s="232">
        <f t="shared" si="5"/>
        <v>200000</v>
      </c>
    </row>
    <row r="396" spans="1:9" s="233" customFormat="1" ht="43.5" customHeight="1" hidden="1">
      <c r="A396" s="241" t="s">
        <v>25</v>
      </c>
      <c r="B396" s="20" t="s">
        <v>594</v>
      </c>
      <c r="C396" s="228" t="s">
        <v>110</v>
      </c>
      <c r="D396" s="228" t="s">
        <v>16</v>
      </c>
      <c r="E396" s="235" t="s">
        <v>551</v>
      </c>
      <c r="F396" s="229" t="s">
        <v>26</v>
      </c>
      <c r="G396" s="230">
        <f>3195-3195</f>
        <v>0</v>
      </c>
      <c r="H396" s="242"/>
      <c r="I396" s="232">
        <f t="shared" si="5"/>
        <v>0</v>
      </c>
    </row>
    <row r="397" spans="1:9" s="233" customFormat="1" ht="26.25">
      <c r="A397" s="241" t="s">
        <v>37</v>
      </c>
      <c r="B397" s="20" t="s">
        <v>594</v>
      </c>
      <c r="C397" s="228" t="s">
        <v>110</v>
      </c>
      <c r="D397" s="228" t="s">
        <v>16</v>
      </c>
      <c r="E397" s="235" t="s">
        <v>551</v>
      </c>
      <c r="F397" s="229" t="s">
        <v>38</v>
      </c>
      <c r="G397" s="230">
        <v>200000</v>
      </c>
      <c r="H397" s="242"/>
      <c r="I397" s="232">
        <f t="shared" si="5"/>
        <v>200000</v>
      </c>
    </row>
    <row r="398" spans="1:9" ht="25.5">
      <c r="A398" s="52" t="s">
        <v>552</v>
      </c>
      <c r="B398" s="20" t="s">
        <v>594</v>
      </c>
      <c r="C398" s="20" t="s">
        <v>110</v>
      </c>
      <c r="D398" s="20" t="s">
        <v>16</v>
      </c>
      <c r="E398" s="49" t="s">
        <v>553</v>
      </c>
      <c r="F398" s="21"/>
      <c r="G398" s="61">
        <f>G399</f>
        <v>934695.91</v>
      </c>
      <c r="H398" s="122"/>
      <c r="I398" s="22">
        <f t="shared" si="5"/>
        <v>934695.91</v>
      </c>
    </row>
    <row r="399" spans="1:9" ht="26.25">
      <c r="A399" s="26" t="s">
        <v>199</v>
      </c>
      <c r="B399" s="20" t="s">
        <v>594</v>
      </c>
      <c r="C399" s="20" t="s">
        <v>110</v>
      </c>
      <c r="D399" s="20" t="s">
        <v>16</v>
      </c>
      <c r="E399" s="49" t="s">
        <v>554</v>
      </c>
      <c r="F399" s="21"/>
      <c r="G399" s="61">
        <f>G401+G400+G402</f>
        <v>934695.91</v>
      </c>
      <c r="H399" s="122"/>
      <c r="I399" s="22">
        <f t="shared" si="5"/>
        <v>934695.91</v>
      </c>
    </row>
    <row r="400" spans="1:9" ht="39">
      <c r="A400" s="29" t="s">
        <v>25</v>
      </c>
      <c r="B400" s="20" t="s">
        <v>594</v>
      </c>
      <c r="C400" s="20" t="s">
        <v>110</v>
      </c>
      <c r="D400" s="20" t="s">
        <v>16</v>
      </c>
      <c r="E400" s="49" t="s">
        <v>554</v>
      </c>
      <c r="F400" s="21" t="s">
        <v>26</v>
      </c>
      <c r="G400" s="61">
        <f>488269.9+158587.11</f>
        <v>646857.01</v>
      </c>
      <c r="H400" s="122"/>
      <c r="I400" s="22">
        <f t="shared" si="5"/>
        <v>646857.01</v>
      </c>
    </row>
    <row r="401" spans="1:9" ht="24" customHeight="1">
      <c r="A401" s="29" t="s">
        <v>37</v>
      </c>
      <c r="B401" s="20" t="s">
        <v>594</v>
      </c>
      <c r="C401" s="20" t="s">
        <v>110</v>
      </c>
      <c r="D401" s="20" t="s">
        <v>16</v>
      </c>
      <c r="E401" s="49" t="s">
        <v>554</v>
      </c>
      <c r="F401" s="21" t="s">
        <v>38</v>
      </c>
      <c r="G401" s="61">
        <f>350.25+287488.65</f>
        <v>287838.9</v>
      </c>
      <c r="H401" s="122"/>
      <c r="I401" s="22">
        <f t="shared" si="5"/>
        <v>287838.9</v>
      </c>
    </row>
    <row r="402" spans="1:9" ht="1.5" customHeight="1" hidden="1">
      <c r="A402" s="62" t="s">
        <v>79</v>
      </c>
      <c r="B402" s="20" t="s">
        <v>594</v>
      </c>
      <c r="C402" s="20" t="s">
        <v>110</v>
      </c>
      <c r="D402" s="20" t="s">
        <v>16</v>
      </c>
      <c r="E402" s="49" t="s">
        <v>554</v>
      </c>
      <c r="F402" s="21" t="s">
        <v>80</v>
      </c>
      <c r="G402" s="61"/>
      <c r="H402" s="122"/>
      <c r="I402" s="22">
        <f t="shared" si="5"/>
        <v>0</v>
      </c>
    </row>
    <row r="403" spans="1:9" ht="32.25" customHeight="1">
      <c r="A403" s="26" t="s">
        <v>567</v>
      </c>
      <c r="B403" s="20" t="s">
        <v>594</v>
      </c>
      <c r="C403" s="20" t="s">
        <v>568</v>
      </c>
      <c r="D403" s="20"/>
      <c r="E403" s="20"/>
      <c r="F403" s="21"/>
      <c r="G403" s="61">
        <f aca="true" t="shared" si="6" ref="G403:G408">G404</f>
        <v>11501809</v>
      </c>
      <c r="H403" s="122"/>
      <c r="I403" s="22">
        <f t="shared" si="5"/>
        <v>11501809</v>
      </c>
    </row>
    <row r="404" spans="1:9" ht="34.5" customHeight="1">
      <c r="A404" s="26" t="s">
        <v>569</v>
      </c>
      <c r="B404" s="20" t="s">
        <v>594</v>
      </c>
      <c r="C404" s="20" t="s">
        <v>568</v>
      </c>
      <c r="D404" s="20" t="s">
        <v>16</v>
      </c>
      <c r="E404" s="20"/>
      <c r="F404" s="21"/>
      <c r="G404" s="61">
        <f t="shared" si="6"/>
        <v>11501809</v>
      </c>
      <c r="H404" s="122"/>
      <c r="I404" s="22">
        <f t="shared" si="5"/>
        <v>11501809</v>
      </c>
    </row>
    <row r="405" spans="1:9" ht="44.25" customHeight="1">
      <c r="A405" s="40" t="s">
        <v>570</v>
      </c>
      <c r="B405" s="20" t="s">
        <v>594</v>
      </c>
      <c r="C405" s="20" t="s">
        <v>568</v>
      </c>
      <c r="D405" s="20" t="s">
        <v>16</v>
      </c>
      <c r="E405" s="20" t="s">
        <v>558</v>
      </c>
      <c r="F405" s="21"/>
      <c r="G405" s="61">
        <f t="shared" si="6"/>
        <v>11501809</v>
      </c>
      <c r="H405" s="122"/>
      <c r="I405" s="22">
        <f t="shared" si="5"/>
        <v>11501809</v>
      </c>
    </row>
    <row r="406" spans="1:9" ht="65.25" customHeight="1">
      <c r="A406" s="19" t="s">
        <v>571</v>
      </c>
      <c r="B406" s="20" t="s">
        <v>594</v>
      </c>
      <c r="C406" s="32" t="s">
        <v>568</v>
      </c>
      <c r="D406" s="32" t="s">
        <v>16</v>
      </c>
      <c r="E406" s="32" t="s">
        <v>572</v>
      </c>
      <c r="F406" s="39"/>
      <c r="G406" s="123">
        <f t="shared" si="6"/>
        <v>11501809</v>
      </c>
      <c r="H406" s="122"/>
      <c r="I406" s="22">
        <f t="shared" si="5"/>
        <v>11501809</v>
      </c>
    </row>
    <row r="407" spans="1:9" ht="33.75" customHeight="1">
      <c r="A407" s="40" t="s">
        <v>573</v>
      </c>
      <c r="B407" s="20" t="s">
        <v>594</v>
      </c>
      <c r="C407" s="20" t="s">
        <v>568</v>
      </c>
      <c r="D407" s="20" t="s">
        <v>16</v>
      </c>
      <c r="E407" s="20" t="s">
        <v>574</v>
      </c>
      <c r="F407" s="21"/>
      <c r="G407" s="61">
        <f t="shared" si="6"/>
        <v>11501809</v>
      </c>
      <c r="H407" s="122"/>
      <c r="I407" s="22">
        <f t="shared" si="5"/>
        <v>11501809</v>
      </c>
    </row>
    <row r="408" spans="1:9" ht="39">
      <c r="A408" s="124" t="s">
        <v>575</v>
      </c>
      <c r="B408" s="20" t="s">
        <v>594</v>
      </c>
      <c r="C408" s="20" t="s">
        <v>568</v>
      </c>
      <c r="D408" s="20" t="s">
        <v>16</v>
      </c>
      <c r="E408" s="20" t="s">
        <v>576</v>
      </c>
      <c r="F408" s="21"/>
      <c r="G408" s="61">
        <f t="shared" si="6"/>
        <v>11501809</v>
      </c>
      <c r="H408" s="122"/>
      <c r="I408" s="22">
        <f t="shared" si="5"/>
        <v>11501809</v>
      </c>
    </row>
    <row r="409" spans="1:9" ht="15">
      <c r="A409" s="78" t="s">
        <v>197</v>
      </c>
      <c r="B409" s="20" t="s">
        <v>594</v>
      </c>
      <c r="C409" s="20" t="s">
        <v>568</v>
      </c>
      <c r="D409" s="20" t="s">
        <v>16</v>
      </c>
      <c r="E409" s="20" t="s">
        <v>576</v>
      </c>
      <c r="F409" s="31" t="s">
        <v>198</v>
      </c>
      <c r="G409" s="61">
        <v>11501809</v>
      </c>
      <c r="H409" s="127"/>
      <c r="I409" s="22">
        <f t="shared" si="5"/>
        <v>11501809</v>
      </c>
    </row>
    <row r="410" spans="1:11" ht="31.5" customHeight="1">
      <c r="A410" s="121" t="s">
        <v>604</v>
      </c>
      <c r="B410" s="20" t="s">
        <v>605</v>
      </c>
      <c r="C410" s="20"/>
      <c r="D410" s="20"/>
      <c r="E410" s="49"/>
      <c r="F410" s="56"/>
      <c r="G410" s="138">
        <f>G411+G418+G569+G599</f>
        <v>453971542.09</v>
      </c>
      <c r="H410" s="138">
        <f>H411+H418+H569+H599</f>
        <v>16059644.48</v>
      </c>
      <c r="I410" s="22">
        <f t="shared" si="5"/>
        <v>470031186.57</v>
      </c>
      <c r="K410" s="28"/>
    </row>
    <row r="411" spans="1:9" ht="15" hidden="1">
      <c r="A411" s="26" t="s">
        <v>233</v>
      </c>
      <c r="B411" s="20" t="s">
        <v>605</v>
      </c>
      <c r="C411" s="20" t="s">
        <v>41</v>
      </c>
      <c r="D411" s="20"/>
      <c r="E411" s="20"/>
      <c r="F411" s="21"/>
      <c r="G411" s="61">
        <f>G412</f>
        <v>0</v>
      </c>
      <c r="H411" s="122">
        <f>H412</f>
        <v>0</v>
      </c>
      <c r="I411" s="22">
        <f t="shared" si="5"/>
        <v>0</v>
      </c>
    </row>
    <row r="412" spans="1:9" ht="15" hidden="1">
      <c r="A412" s="26" t="s">
        <v>274</v>
      </c>
      <c r="B412" s="20" t="s">
        <v>605</v>
      </c>
      <c r="C412" s="20" t="s">
        <v>41</v>
      </c>
      <c r="D412" s="20" t="s">
        <v>275</v>
      </c>
      <c r="E412" s="20"/>
      <c r="F412" s="21"/>
      <c r="G412" s="61">
        <f>G413</f>
        <v>0</v>
      </c>
      <c r="H412" s="122">
        <f>H413</f>
        <v>0</v>
      </c>
      <c r="I412" s="22">
        <f t="shared" si="5"/>
        <v>0</v>
      </c>
    </row>
    <row r="413" spans="1:9" ht="39" hidden="1">
      <c r="A413" s="132" t="s">
        <v>606</v>
      </c>
      <c r="B413" s="20" t="s">
        <v>605</v>
      </c>
      <c r="C413" s="20" t="s">
        <v>41</v>
      </c>
      <c r="D413" s="20" t="s">
        <v>275</v>
      </c>
      <c r="E413" s="76" t="s">
        <v>286</v>
      </c>
      <c r="F413" s="21"/>
      <c r="G413" s="61">
        <f>G414</f>
        <v>0</v>
      </c>
      <c r="H413" s="122"/>
      <c r="I413" s="22">
        <f t="shared" si="5"/>
        <v>0</v>
      </c>
    </row>
    <row r="414" spans="1:9" ht="72" customHeight="1" hidden="1">
      <c r="A414" s="66" t="s">
        <v>607</v>
      </c>
      <c r="B414" s="20" t="s">
        <v>605</v>
      </c>
      <c r="C414" s="20" t="s">
        <v>41</v>
      </c>
      <c r="D414" s="20" t="s">
        <v>275</v>
      </c>
      <c r="E414" s="76" t="s">
        <v>288</v>
      </c>
      <c r="F414" s="21"/>
      <c r="G414" s="61">
        <f>G415</f>
        <v>0</v>
      </c>
      <c r="H414" s="122"/>
      <c r="I414" s="22">
        <f t="shared" si="5"/>
        <v>0</v>
      </c>
    </row>
    <row r="415" spans="1:9" ht="30.75" customHeight="1" hidden="1">
      <c r="A415" s="41" t="s">
        <v>289</v>
      </c>
      <c r="B415" s="20" t="s">
        <v>605</v>
      </c>
      <c r="C415" s="20" t="s">
        <v>41</v>
      </c>
      <c r="D415" s="20" t="s">
        <v>275</v>
      </c>
      <c r="E415" s="76" t="s">
        <v>290</v>
      </c>
      <c r="F415" s="21"/>
      <c r="G415" s="61">
        <f>G416</f>
        <v>0</v>
      </c>
      <c r="H415" s="122"/>
      <c r="I415" s="22">
        <f>I416</f>
        <v>0</v>
      </c>
    </row>
    <row r="416" spans="1:9" ht="19.5" customHeight="1" hidden="1">
      <c r="A416" s="19" t="s">
        <v>291</v>
      </c>
      <c r="B416" s="20" t="s">
        <v>605</v>
      </c>
      <c r="C416" s="20" t="s">
        <v>41</v>
      </c>
      <c r="D416" s="20" t="s">
        <v>275</v>
      </c>
      <c r="E416" s="76" t="s">
        <v>292</v>
      </c>
      <c r="F416" s="21"/>
      <c r="G416" s="61">
        <f>G417</f>
        <v>0</v>
      </c>
      <c r="H416" s="122"/>
      <c r="I416" s="22">
        <f t="shared" si="5"/>
        <v>0</v>
      </c>
    </row>
    <row r="417" spans="1:9" ht="24.75" hidden="1">
      <c r="A417" s="89" t="s">
        <v>37</v>
      </c>
      <c r="B417" s="20" t="s">
        <v>605</v>
      </c>
      <c r="C417" s="20" t="s">
        <v>41</v>
      </c>
      <c r="D417" s="20" t="s">
        <v>275</v>
      </c>
      <c r="E417" s="76" t="s">
        <v>292</v>
      </c>
      <c r="F417" s="21" t="s">
        <v>38</v>
      </c>
      <c r="G417" s="61"/>
      <c r="H417" s="122"/>
      <c r="I417" s="22">
        <f t="shared" si="5"/>
        <v>0</v>
      </c>
    </row>
    <row r="418" spans="1:9" ht="16.5" customHeight="1">
      <c r="A418" s="26" t="s">
        <v>362</v>
      </c>
      <c r="B418" s="20" t="s">
        <v>605</v>
      </c>
      <c r="C418" s="20" t="s">
        <v>104</v>
      </c>
      <c r="D418" s="20"/>
      <c r="E418" s="49"/>
      <c r="F418" s="56"/>
      <c r="G418" s="61">
        <f>G419+G444+G516+G532+G552</f>
        <v>408940685</v>
      </c>
      <c r="H418" s="61">
        <f>H419+H444+H516+H532+H552</f>
        <v>16059644.48</v>
      </c>
      <c r="I418" s="22">
        <f t="shared" si="5"/>
        <v>425000329.48</v>
      </c>
    </row>
    <row r="419" spans="1:9" ht="18" customHeight="1">
      <c r="A419" s="26" t="s">
        <v>363</v>
      </c>
      <c r="B419" s="20" t="s">
        <v>605</v>
      </c>
      <c r="C419" s="20" t="s">
        <v>104</v>
      </c>
      <c r="D419" s="20" t="s">
        <v>16</v>
      </c>
      <c r="E419" s="49"/>
      <c r="F419" s="56"/>
      <c r="G419" s="61">
        <f>G420+G437</f>
        <v>88086239</v>
      </c>
      <c r="H419" s="61">
        <f>H420+H437</f>
        <v>6579733.65</v>
      </c>
      <c r="I419" s="22">
        <f t="shared" si="5"/>
        <v>94665972.65</v>
      </c>
    </row>
    <row r="420" spans="1:9" ht="29.25" customHeight="1">
      <c r="A420" s="26" t="s">
        <v>364</v>
      </c>
      <c r="B420" s="20" t="s">
        <v>605</v>
      </c>
      <c r="C420" s="20" t="s">
        <v>104</v>
      </c>
      <c r="D420" s="20" t="s">
        <v>16</v>
      </c>
      <c r="E420" s="20" t="s">
        <v>365</v>
      </c>
      <c r="F420" s="21"/>
      <c r="G420" s="61">
        <f>G421</f>
        <v>88086239</v>
      </c>
      <c r="H420" s="122">
        <f>H421</f>
        <v>6579733.65</v>
      </c>
      <c r="I420" s="22">
        <f t="shared" si="5"/>
        <v>94665972.65</v>
      </c>
    </row>
    <row r="421" spans="1:9" ht="41.25" customHeight="1">
      <c r="A421" s="84" t="s">
        <v>366</v>
      </c>
      <c r="B421" s="20" t="s">
        <v>605</v>
      </c>
      <c r="C421" s="32" t="s">
        <v>104</v>
      </c>
      <c r="D421" s="32" t="s">
        <v>16</v>
      </c>
      <c r="E421" s="32" t="s">
        <v>367</v>
      </c>
      <c r="F421" s="39"/>
      <c r="G421" s="123">
        <f>G422</f>
        <v>88086239</v>
      </c>
      <c r="H421" s="123">
        <f>H422</f>
        <v>6579733.65</v>
      </c>
      <c r="I421" s="22">
        <f t="shared" si="5"/>
        <v>94665972.65</v>
      </c>
    </row>
    <row r="422" spans="1:9" ht="27.75" customHeight="1">
      <c r="A422" s="41" t="s">
        <v>368</v>
      </c>
      <c r="B422" s="20" t="s">
        <v>605</v>
      </c>
      <c r="C422" s="20" t="s">
        <v>104</v>
      </c>
      <c r="D422" s="20" t="s">
        <v>16</v>
      </c>
      <c r="E422" s="20" t="s">
        <v>369</v>
      </c>
      <c r="F422" s="21"/>
      <c r="G422" s="61">
        <f>G423+G430+G432+G428+G426</f>
        <v>88086239</v>
      </c>
      <c r="H422" s="122">
        <f>H423+H432</f>
        <v>6579733.65</v>
      </c>
      <c r="I422" s="22">
        <f t="shared" si="5"/>
        <v>94665972.65</v>
      </c>
    </row>
    <row r="423" spans="1:9" ht="67.5" customHeight="1">
      <c r="A423" s="124" t="s">
        <v>370</v>
      </c>
      <c r="B423" s="20" t="s">
        <v>605</v>
      </c>
      <c r="C423" s="20" t="s">
        <v>104</v>
      </c>
      <c r="D423" s="20" t="s">
        <v>16</v>
      </c>
      <c r="E423" s="20" t="s">
        <v>371</v>
      </c>
      <c r="F423" s="21"/>
      <c r="G423" s="61">
        <f>G424+G425</f>
        <v>50718054</v>
      </c>
      <c r="H423" s="122"/>
      <c r="I423" s="22">
        <f t="shared" si="5"/>
        <v>50718054</v>
      </c>
    </row>
    <row r="424" spans="1:9" ht="45" customHeight="1">
      <c r="A424" s="82" t="s">
        <v>25</v>
      </c>
      <c r="B424" s="20" t="s">
        <v>605</v>
      </c>
      <c r="C424" s="20" t="s">
        <v>104</v>
      </c>
      <c r="D424" s="20" t="s">
        <v>16</v>
      </c>
      <c r="E424" s="20" t="s">
        <v>371</v>
      </c>
      <c r="F424" s="21" t="s">
        <v>26</v>
      </c>
      <c r="G424" s="61">
        <v>50174926</v>
      </c>
      <c r="H424" s="127"/>
      <c r="I424" s="22">
        <f t="shared" si="5"/>
        <v>50174926</v>
      </c>
    </row>
    <row r="425" spans="1:9" ht="24" customHeight="1">
      <c r="A425" s="29" t="s">
        <v>37</v>
      </c>
      <c r="B425" s="20" t="s">
        <v>605</v>
      </c>
      <c r="C425" s="20" t="s">
        <v>104</v>
      </c>
      <c r="D425" s="20" t="s">
        <v>16</v>
      </c>
      <c r="E425" s="20" t="s">
        <v>371</v>
      </c>
      <c r="F425" s="21" t="s">
        <v>38</v>
      </c>
      <c r="G425" s="61">
        <v>543128</v>
      </c>
      <c r="H425" s="127"/>
      <c r="I425" s="22">
        <f t="shared" si="5"/>
        <v>543128</v>
      </c>
    </row>
    <row r="426" spans="1:9" ht="0.75" customHeight="1" hidden="1">
      <c r="A426" s="124" t="s">
        <v>388</v>
      </c>
      <c r="B426" s="20" t="s">
        <v>605</v>
      </c>
      <c r="C426" s="20" t="s">
        <v>104</v>
      </c>
      <c r="D426" s="20" t="s">
        <v>16</v>
      </c>
      <c r="E426" s="20" t="s">
        <v>608</v>
      </c>
      <c r="F426" s="21"/>
      <c r="G426" s="61">
        <f>G427</f>
        <v>0</v>
      </c>
      <c r="H426" s="122"/>
      <c r="I426" s="22">
        <f>G426+H426</f>
        <v>0</v>
      </c>
    </row>
    <row r="427" spans="1:9" ht="26.25" hidden="1">
      <c r="A427" s="29" t="s">
        <v>37</v>
      </c>
      <c r="B427" s="20" t="s">
        <v>605</v>
      </c>
      <c r="C427" s="20" t="s">
        <v>104</v>
      </c>
      <c r="D427" s="20" t="s">
        <v>16</v>
      </c>
      <c r="E427" s="20" t="s">
        <v>608</v>
      </c>
      <c r="F427" s="21" t="s">
        <v>38</v>
      </c>
      <c r="G427" s="61"/>
      <c r="H427" s="122"/>
      <c r="I427" s="22">
        <f>G427+H427</f>
        <v>0</v>
      </c>
    </row>
    <row r="428" spans="1:9" ht="0.75" customHeight="1" hidden="1">
      <c r="A428" s="124" t="s">
        <v>390</v>
      </c>
      <c r="B428" s="20" t="s">
        <v>605</v>
      </c>
      <c r="C428" s="20" t="s">
        <v>104</v>
      </c>
      <c r="D428" s="20" t="s">
        <v>16</v>
      </c>
      <c r="E428" s="20" t="s">
        <v>609</v>
      </c>
      <c r="F428" s="21"/>
      <c r="G428" s="61">
        <f>G429</f>
        <v>0</v>
      </c>
      <c r="H428" s="122"/>
      <c r="I428" s="22">
        <f t="shared" si="5"/>
        <v>0</v>
      </c>
    </row>
    <row r="429" spans="1:9" ht="26.25" hidden="1">
      <c r="A429" s="29" t="s">
        <v>37</v>
      </c>
      <c r="B429" s="20" t="s">
        <v>605</v>
      </c>
      <c r="C429" s="20" t="s">
        <v>104</v>
      </c>
      <c r="D429" s="20" t="s">
        <v>16</v>
      </c>
      <c r="E429" s="20" t="s">
        <v>609</v>
      </c>
      <c r="F429" s="21" t="s">
        <v>38</v>
      </c>
      <c r="G429" s="61">
        <f>175343-175343</f>
        <v>0</v>
      </c>
      <c r="H429" s="122"/>
      <c r="I429" s="22">
        <f t="shared" si="5"/>
        <v>0</v>
      </c>
    </row>
    <row r="430" spans="1:9" ht="26.25" hidden="1">
      <c r="A430" s="124" t="s">
        <v>610</v>
      </c>
      <c r="B430" s="20" t="s">
        <v>605</v>
      </c>
      <c r="C430" s="20" t="s">
        <v>104</v>
      </c>
      <c r="D430" s="20" t="s">
        <v>16</v>
      </c>
      <c r="E430" s="20" t="s">
        <v>611</v>
      </c>
      <c r="F430" s="21"/>
      <c r="G430" s="61">
        <f>G431</f>
        <v>0</v>
      </c>
      <c r="H430" s="127"/>
      <c r="I430" s="22">
        <f t="shared" si="5"/>
        <v>0</v>
      </c>
    </row>
    <row r="431" spans="1:9" ht="26.25" hidden="1">
      <c r="A431" s="29" t="s">
        <v>37</v>
      </c>
      <c r="B431" s="20" t="s">
        <v>605</v>
      </c>
      <c r="C431" s="20" t="s">
        <v>104</v>
      </c>
      <c r="D431" s="20" t="s">
        <v>16</v>
      </c>
      <c r="E431" s="20" t="s">
        <v>611</v>
      </c>
      <c r="F431" s="21" t="s">
        <v>38</v>
      </c>
      <c r="G431" s="61"/>
      <c r="H431" s="127"/>
      <c r="I431" s="22">
        <f t="shared" si="5"/>
        <v>0</v>
      </c>
    </row>
    <row r="432" spans="1:9" ht="25.5" customHeight="1">
      <c r="A432" s="41" t="s">
        <v>199</v>
      </c>
      <c r="B432" s="20" t="s">
        <v>605</v>
      </c>
      <c r="C432" s="20" t="s">
        <v>104</v>
      </c>
      <c r="D432" s="20" t="s">
        <v>16</v>
      </c>
      <c r="E432" s="20" t="s">
        <v>372</v>
      </c>
      <c r="F432" s="21"/>
      <c r="G432" s="61">
        <f>G433+G434+G436+G435</f>
        <v>37368185</v>
      </c>
      <c r="H432" s="61">
        <f>H433+H434+H436+H435</f>
        <v>6579733.65</v>
      </c>
      <c r="I432" s="22">
        <f t="shared" si="5"/>
        <v>43947918.65</v>
      </c>
    </row>
    <row r="433" spans="1:9" ht="45" customHeight="1">
      <c r="A433" s="29" t="s">
        <v>25</v>
      </c>
      <c r="B433" s="20" t="s">
        <v>605</v>
      </c>
      <c r="C433" s="20" t="s">
        <v>104</v>
      </c>
      <c r="D433" s="20" t="s">
        <v>16</v>
      </c>
      <c r="E433" s="20" t="s">
        <v>372</v>
      </c>
      <c r="F433" s="21" t="s">
        <v>26</v>
      </c>
      <c r="G433" s="61">
        <v>24158600</v>
      </c>
      <c r="H433" s="122"/>
      <c r="I433" s="22">
        <f t="shared" si="5"/>
        <v>24158600</v>
      </c>
    </row>
    <row r="434" spans="1:9" ht="28.5" customHeight="1">
      <c r="A434" s="29" t="s">
        <v>37</v>
      </c>
      <c r="B434" s="20" t="s">
        <v>605</v>
      </c>
      <c r="C434" s="20" t="s">
        <v>104</v>
      </c>
      <c r="D434" s="20" t="s">
        <v>16</v>
      </c>
      <c r="E434" s="20" t="s">
        <v>372</v>
      </c>
      <c r="F434" s="21" t="s">
        <v>38</v>
      </c>
      <c r="G434" s="61">
        <f>15546850-6243500+362000+209575+1466150</f>
        <v>11341075</v>
      </c>
      <c r="H434" s="122">
        <f>6243500+10000.08+326233.57</f>
        <v>6579733.65</v>
      </c>
      <c r="I434" s="22">
        <f t="shared" si="5"/>
        <v>17920808.65</v>
      </c>
    </row>
    <row r="435" spans="1:9" ht="28.5" customHeight="1">
      <c r="A435" s="67" t="s">
        <v>253</v>
      </c>
      <c r="B435" s="20" t="s">
        <v>605</v>
      </c>
      <c r="C435" s="20" t="s">
        <v>104</v>
      </c>
      <c r="D435" s="20" t="s">
        <v>16</v>
      </c>
      <c r="E435" s="20" t="s">
        <v>372</v>
      </c>
      <c r="F435" s="21" t="s">
        <v>254</v>
      </c>
      <c r="G435" s="61"/>
      <c r="H435" s="122"/>
      <c r="I435" s="22">
        <f t="shared" si="5"/>
        <v>0</v>
      </c>
    </row>
    <row r="436" spans="1:9" ht="15">
      <c r="A436" s="41" t="s">
        <v>79</v>
      </c>
      <c r="B436" s="20" t="s">
        <v>605</v>
      </c>
      <c r="C436" s="20" t="s">
        <v>104</v>
      </c>
      <c r="D436" s="20" t="s">
        <v>16</v>
      </c>
      <c r="E436" s="20" t="s">
        <v>372</v>
      </c>
      <c r="F436" s="21" t="s">
        <v>80</v>
      </c>
      <c r="G436" s="61">
        <v>1868510</v>
      </c>
      <c r="H436" s="122"/>
      <c r="I436" s="22">
        <f t="shared" si="5"/>
        <v>1868510</v>
      </c>
    </row>
    <row r="437" spans="1:9" ht="38.25" hidden="1">
      <c r="A437" s="83" t="s">
        <v>293</v>
      </c>
      <c r="B437" s="20" t="s">
        <v>605</v>
      </c>
      <c r="C437" s="20" t="s">
        <v>104</v>
      </c>
      <c r="D437" s="20" t="s">
        <v>16</v>
      </c>
      <c r="E437" s="20" t="s">
        <v>294</v>
      </c>
      <c r="F437" s="21"/>
      <c r="G437" s="61">
        <f>G438</f>
        <v>0</v>
      </c>
      <c r="H437" s="122"/>
      <c r="I437" s="22">
        <f t="shared" si="5"/>
        <v>0</v>
      </c>
    </row>
    <row r="438" spans="1:9" ht="63.75" hidden="1">
      <c r="A438" s="66" t="s">
        <v>295</v>
      </c>
      <c r="B438" s="20" t="s">
        <v>605</v>
      </c>
      <c r="C438" s="20" t="s">
        <v>104</v>
      </c>
      <c r="D438" s="20" t="s">
        <v>16</v>
      </c>
      <c r="E438" s="32" t="s">
        <v>296</v>
      </c>
      <c r="F438" s="21"/>
      <c r="G438" s="61">
        <f>G439</f>
        <v>0</v>
      </c>
      <c r="H438" s="122"/>
      <c r="I438" s="22">
        <f t="shared" si="5"/>
        <v>0</v>
      </c>
    </row>
    <row r="439" spans="1:9" ht="38.25" hidden="1">
      <c r="A439" s="41" t="s">
        <v>373</v>
      </c>
      <c r="B439" s="20" t="s">
        <v>605</v>
      </c>
      <c r="C439" s="20" t="s">
        <v>104</v>
      </c>
      <c r="D439" s="20" t="s">
        <v>16</v>
      </c>
      <c r="E439" s="20" t="s">
        <v>374</v>
      </c>
      <c r="F439" s="21"/>
      <c r="G439" s="61">
        <f>G442+G440</f>
        <v>0</v>
      </c>
      <c r="H439" s="122"/>
      <c r="I439" s="22">
        <f t="shared" si="5"/>
        <v>0</v>
      </c>
    </row>
    <row r="440" spans="1:9" ht="24" hidden="1">
      <c r="A440" s="81" t="s">
        <v>375</v>
      </c>
      <c r="B440" s="20" t="s">
        <v>605</v>
      </c>
      <c r="C440" s="20" t="s">
        <v>104</v>
      </c>
      <c r="D440" s="20" t="s">
        <v>16</v>
      </c>
      <c r="E440" s="20" t="s">
        <v>376</v>
      </c>
      <c r="F440" s="21"/>
      <c r="G440" s="61">
        <f>G441</f>
        <v>0</v>
      </c>
      <c r="H440" s="122"/>
      <c r="I440" s="22">
        <f>G440+H440</f>
        <v>0</v>
      </c>
    </row>
    <row r="441" spans="1:9" ht="26.25" hidden="1">
      <c r="A441" s="67" t="s">
        <v>253</v>
      </c>
      <c r="B441" s="20" t="s">
        <v>605</v>
      </c>
      <c r="C441" s="20" t="s">
        <v>104</v>
      </c>
      <c r="D441" s="20" t="s">
        <v>16</v>
      </c>
      <c r="E441" s="20" t="s">
        <v>376</v>
      </c>
      <c r="F441" s="21" t="s">
        <v>254</v>
      </c>
      <c r="G441" s="61"/>
      <c r="H441" s="122"/>
      <c r="I441" s="22">
        <f>G441+H441</f>
        <v>0</v>
      </c>
    </row>
    <row r="442" spans="1:9" ht="25.5" hidden="1">
      <c r="A442" s="41" t="s">
        <v>377</v>
      </c>
      <c r="B442" s="20" t="s">
        <v>605</v>
      </c>
      <c r="C442" s="20" t="s">
        <v>104</v>
      </c>
      <c r="D442" s="20" t="s">
        <v>16</v>
      </c>
      <c r="E442" s="20" t="s">
        <v>378</v>
      </c>
      <c r="F442" s="21"/>
      <c r="G442" s="61">
        <f>G443</f>
        <v>0</v>
      </c>
      <c r="H442" s="122"/>
      <c r="I442" s="22">
        <f t="shared" si="5"/>
        <v>0</v>
      </c>
    </row>
    <row r="443" spans="1:9" ht="26.25" hidden="1">
      <c r="A443" s="67" t="s">
        <v>253</v>
      </c>
      <c r="B443" s="20" t="s">
        <v>605</v>
      </c>
      <c r="C443" s="20" t="s">
        <v>104</v>
      </c>
      <c r="D443" s="20" t="s">
        <v>16</v>
      </c>
      <c r="E443" s="20" t="s">
        <v>378</v>
      </c>
      <c r="F443" s="21" t="s">
        <v>254</v>
      </c>
      <c r="G443" s="61"/>
      <c r="H443" s="122"/>
      <c r="I443" s="22">
        <f t="shared" si="5"/>
        <v>0</v>
      </c>
    </row>
    <row r="444" spans="1:9" ht="15">
      <c r="A444" s="26" t="s">
        <v>379</v>
      </c>
      <c r="B444" s="20" t="s">
        <v>605</v>
      </c>
      <c r="C444" s="20" t="s">
        <v>104</v>
      </c>
      <c r="D444" s="20" t="s">
        <v>18</v>
      </c>
      <c r="E444" s="20"/>
      <c r="F444" s="21"/>
      <c r="G444" s="61">
        <f>G445+G498+G506+G489+G511</f>
        <v>268964812</v>
      </c>
      <c r="H444" s="61">
        <f>H445+H498+H506+H489+H511</f>
        <v>8197233.77</v>
      </c>
      <c r="I444" s="61">
        <f>I445+I498+I506+I489+I511</f>
        <v>277162045.77</v>
      </c>
    </row>
    <row r="445" spans="1:9" ht="26.25">
      <c r="A445" s="26" t="s">
        <v>364</v>
      </c>
      <c r="B445" s="20" t="s">
        <v>605</v>
      </c>
      <c r="C445" s="20" t="s">
        <v>104</v>
      </c>
      <c r="D445" s="20" t="s">
        <v>18</v>
      </c>
      <c r="E445" s="20" t="s">
        <v>365</v>
      </c>
      <c r="F445" s="21"/>
      <c r="G445" s="61">
        <f>G446</f>
        <v>267806744</v>
      </c>
      <c r="H445" s="61">
        <f>H446</f>
        <v>8197233.77</v>
      </c>
      <c r="I445" s="22">
        <f t="shared" si="5"/>
        <v>276003977.77</v>
      </c>
    </row>
    <row r="446" spans="1:9" ht="39">
      <c r="A446" s="84" t="s">
        <v>366</v>
      </c>
      <c r="B446" s="20" t="s">
        <v>605</v>
      </c>
      <c r="C446" s="20" t="s">
        <v>104</v>
      </c>
      <c r="D446" s="20" t="s">
        <v>18</v>
      </c>
      <c r="E446" s="20" t="s">
        <v>367</v>
      </c>
      <c r="F446" s="21"/>
      <c r="G446" s="61">
        <f>G455+G484+G450+G447</f>
        <v>267806744</v>
      </c>
      <c r="H446" s="61">
        <f>H455+H484+H450</f>
        <v>8197233.77</v>
      </c>
      <c r="I446" s="22">
        <f t="shared" si="5"/>
        <v>276003977.77</v>
      </c>
    </row>
    <row r="447" spans="1:9" ht="15">
      <c r="A447" s="218" t="s">
        <v>577</v>
      </c>
      <c r="B447" s="20" t="s">
        <v>605</v>
      </c>
      <c r="C447" s="20" t="s">
        <v>104</v>
      </c>
      <c r="D447" s="20" t="s">
        <v>18</v>
      </c>
      <c r="E447" s="20" t="s">
        <v>578</v>
      </c>
      <c r="F447" s="39"/>
      <c r="G447" s="61">
        <f>G448</f>
        <v>3419565</v>
      </c>
      <c r="H447" s="137"/>
      <c r="I447" s="22">
        <f t="shared" si="5"/>
        <v>3419565</v>
      </c>
    </row>
    <row r="448" spans="1:9" ht="40.5" customHeight="1">
      <c r="A448" s="218" t="s">
        <v>580</v>
      </c>
      <c r="B448" s="20" t="s">
        <v>605</v>
      </c>
      <c r="C448" s="20" t="s">
        <v>104</v>
      </c>
      <c r="D448" s="20" t="s">
        <v>18</v>
      </c>
      <c r="E448" s="20" t="s">
        <v>579</v>
      </c>
      <c r="F448" s="39"/>
      <c r="G448" s="61">
        <f>G449</f>
        <v>3419565</v>
      </c>
      <c r="H448" s="137"/>
      <c r="I448" s="22">
        <f t="shared" si="5"/>
        <v>3419565</v>
      </c>
    </row>
    <row r="449" spans="1:9" ht="26.25">
      <c r="A449" s="29" t="s">
        <v>37</v>
      </c>
      <c r="B449" s="20" t="s">
        <v>605</v>
      </c>
      <c r="C449" s="20" t="s">
        <v>104</v>
      </c>
      <c r="D449" s="20" t="s">
        <v>18</v>
      </c>
      <c r="E449" s="20" t="s">
        <v>579</v>
      </c>
      <c r="F449" s="39" t="s">
        <v>38</v>
      </c>
      <c r="G449" s="123">
        <f>68392+3351173</f>
        <v>3419565</v>
      </c>
      <c r="H449" s="137"/>
      <c r="I449" s="22">
        <f t="shared" si="5"/>
        <v>3419565</v>
      </c>
    </row>
    <row r="450" spans="1:9" ht="15" hidden="1">
      <c r="A450" s="84" t="s">
        <v>380</v>
      </c>
      <c r="B450" s="20" t="s">
        <v>605</v>
      </c>
      <c r="C450" s="20" t="s">
        <v>104</v>
      </c>
      <c r="D450" s="20" t="s">
        <v>18</v>
      </c>
      <c r="E450" s="20" t="s">
        <v>381</v>
      </c>
      <c r="F450" s="39"/>
      <c r="G450" s="61">
        <f>G451+G453</f>
        <v>0</v>
      </c>
      <c r="H450" s="139"/>
      <c r="I450" s="22">
        <f t="shared" si="5"/>
        <v>0</v>
      </c>
    </row>
    <row r="451" spans="1:9" ht="15" hidden="1">
      <c r="A451" s="84" t="s">
        <v>582</v>
      </c>
      <c r="B451" s="20" t="s">
        <v>605</v>
      </c>
      <c r="C451" s="20" t="s">
        <v>104</v>
      </c>
      <c r="D451" s="20" t="s">
        <v>18</v>
      </c>
      <c r="E451" s="20" t="s">
        <v>581</v>
      </c>
      <c r="F451" s="39"/>
      <c r="G451" s="61">
        <f>G452</f>
        <v>0</v>
      </c>
      <c r="H451" s="139"/>
      <c r="I451" s="22">
        <f t="shared" si="5"/>
        <v>0</v>
      </c>
    </row>
    <row r="452" spans="1:9" ht="24.75" customHeight="1" hidden="1">
      <c r="A452" s="29" t="s">
        <v>37</v>
      </c>
      <c r="B452" s="20" t="s">
        <v>605</v>
      </c>
      <c r="C452" s="20" t="s">
        <v>104</v>
      </c>
      <c r="D452" s="20" t="s">
        <v>18</v>
      </c>
      <c r="E452" s="20" t="s">
        <v>581</v>
      </c>
      <c r="F452" s="21" t="s">
        <v>38</v>
      </c>
      <c r="G452" s="61"/>
      <c r="H452" s="139"/>
      <c r="I452" s="22">
        <f t="shared" si="5"/>
        <v>0</v>
      </c>
    </row>
    <row r="453" spans="1:9" ht="15" hidden="1">
      <c r="A453" s="84" t="s">
        <v>582</v>
      </c>
      <c r="B453" s="20" t="s">
        <v>605</v>
      </c>
      <c r="C453" s="20" t="s">
        <v>104</v>
      </c>
      <c r="D453" s="20" t="s">
        <v>18</v>
      </c>
      <c r="E453" s="20" t="s">
        <v>581</v>
      </c>
      <c r="F453" s="39"/>
      <c r="G453" s="61">
        <f>G454</f>
        <v>0</v>
      </c>
      <c r="H453" s="139"/>
      <c r="I453" s="22">
        <f t="shared" si="5"/>
        <v>0</v>
      </c>
    </row>
    <row r="454" spans="1:9" ht="26.25" hidden="1">
      <c r="A454" s="29" t="s">
        <v>37</v>
      </c>
      <c r="B454" s="20" t="s">
        <v>605</v>
      </c>
      <c r="C454" s="20" t="s">
        <v>104</v>
      </c>
      <c r="D454" s="20" t="s">
        <v>18</v>
      </c>
      <c r="E454" s="20" t="s">
        <v>581</v>
      </c>
      <c r="F454" s="21" t="s">
        <v>38</v>
      </c>
      <c r="G454" s="61"/>
      <c r="H454" s="139"/>
      <c r="I454" s="22">
        <f t="shared" si="5"/>
        <v>0</v>
      </c>
    </row>
    <row r="455" spans="1:9" ht="33.75" customHeight="1">
      <c r="A455" s="41" t="s">
        <v>384</v>
      </c>
      <c r="B455" s="20" t="s">
        <v>605</v>
      </c>
      <c r="C455" s="20" t="s">
        <v>104</v>
      </c>
      <c r="D455" s="20" t="s">
        <v>18</v>
      </c>
      <c r="E455" s="20" t="s">
        <v>385</v>
      </c>
      <c r="F455" s="21"/>
      <c r="G455" s="61">
        <f>G460+G468+G470+G472+G474+G476+G478+G482+G463+G465+G456+G458</f>
        <v>264387179</v>
      </c>
      <c r="H455" s="61">
        <f>H460+H468+H470+H472+H474+H476+H478+H482+H463+H465+H456+H458</f>
        <v>8197233.77</v>
      </c>
      <c r="I455" s="22">
        <f t="shared" si="5"/>
        <v>272584412.77</v>
      </c>
    </row>
    <row r="456" spans="1:9" ht="38.25" customHeight="1" hidden="1">
      <c r="A456" s="41" t="s">
        <v>612</v>
      </c>
      <c r="B456" s="20" t="s">
        <v>605</v>
      </c>
      <c r="C456" s="20" t="s">
        <v>104</v>
      </c>
      <c r="D456" s="20" t="s">
        <v>18</v>
      </c>
      <c r="E456" s="20" t="s">
        <v>613</v>
      </c>
      <c r="F456" s="21"/>
      <c r="G456" s="61">
        <f>G457</f>
        <v>0</v>
      </c>
      <c r="H456" s="137"/>
      <c r="I456" s="22">
        <f t="shared" si="5"/>
        <v>0</v>
      </c>
    </row>
    <row r="457" spans="1:9" ht="26.25" hidden="1">
      <c r="A457" s="29" t="s">
        <v>37</v>
      </c>
      <c r="B457" s="20" t="s">
        <v>605</v>
      </c>
      <c r="C457" s="20" t="s">
        <v>104</v>
      </c>
      <c r="D457" s="20" t="s">
        <v>18</v>
      </c>
      <c r="E457" s="20" t="s">
        <v>613</v>
      </c>
      <c r="F457" s="21" t="s">
        <v>38</v>
      </c>
      <c r="G457" s="61"/>
      <c r="H457" s="137"/>
      <c r="I457" s="22">
        <f t="shared" si="5"/>
        <v>0</v>
      </c>
    </row>
    <row r="458" spans="1:9" ht="33" customHeight="1" hidden="1">
      <c r="A458" s="72" t="s">
        <v>382</v>
      </c>
      <c r="B458" s="20" t="s">
        <v>605</v>
      </c>
      <c r="C458" s="20" t="s">
        <v>104</v>
      </c>
      <c r="D458" s="20" t="s">
        <v>18</v>
      </c>
      <c r="E458" s="20" t="s">
        <v>614</v>
      </c>
      <c r="F458" s="21"/>
      <c r="G458" s="61">
        <f>G459</f>
        <v>0</v>
      </c>
      <c r="H458" s="61"/>
      <c r="I458" s="22">
        <f aca="true" t="shared" si="7" ref="I458:I521">G458+H458</f>
        <v>0</v>
      </c>
    </row>
    <row r="459" spans="1:9" ht="30" customHeight="1" hidden="1">
      <c r="A459" s="29" t="s">
        <v>37</v>
      </c>
      <c r="B459" s="20" t="s">
        <v>605</v>
      </c>
      <c r="C459" s="20" t="s">
        <v>104</v>
      </c>
      <c r="D459" s="20" t="s">
        <v>18</v>
      </c>
      <c r="E459" s="20" t="s">
        <v>614</v>
      </c>
      <c r="F459" s="21" t="s">
        <v>38</v>
      </c>
      <c r="G459" s="61"/>
      <c r="H459" s="61"/>
      <c r="I459" s="22">
        <f t="shared" si="7"/>
        <v>0</v>
      </c>
    </row>
    <row r="460" spans="1:9" ht="81" customHeight="1">
      <c r="A460" s="124" t="s">
        <v>386</v>
      </c>
      <c r="B460" s="20" t="s">
        <v>605</v>
      </c>
      <c r="C460" s="20" t="s">
        <v>104</v>
      </c>
      <c r="D460" s="20" t="s">
        <v>18</v>
      </c>
      <c r="E460" s="20" t="s">
        <v>387</v>
      </c>
      <c r="F460" s="21"/>
      <c r="G460" s="61">
        <f>G461+G462</f>
        <v>216861514</v>
      </c>
      <c r="H460" s="122"/>
      <c r="I460" s="22">
        <f t="shared" si="7"/>
        <v>216861514</v>
      </c>
    </row>
    <row r="461" spans="1:9" ht="47.25" customHeight="1">
      <c r="A461" s="29" t="s">
        <v>25</v>
      </c>
      <c r="B461" s="20" t="s">
        <v>605</v>
      </c>
      <c r="C461" s="20" t="s">
        <v>104</v>
      </c>
      <c r="D461" s="20" t="s">
        <v>18</v>
      </c>
      <c r="E461" s="20" t="s">
        <v>387</v>
      </c>
      <c r="F461" s="21" t="s">
        <v>26</v>
      </c>
      <c r="G461" s="61">
        <v>208726602</v>
      </c>
      <c r="H461" s="122"/>
      <c r="I461" s="22">
        <f t="shared" si="7"/>
        <v>208726602</v>
      </c>
    </row>
    <row r="462" spans="1:9" ht="26.25">
      <c r="A462" s="29" t="s">
        <v>37</v>
      </c>
      <c r="B462" s="20" t="s">
        <v>605</v>
      </c>
      <c r="C462" s="20" t="s">
        <v>104</v>
      </c>
      <c r="D462" s="20" t="s">
        <v>18</v>
      </c>
      <c r="E462" s="20" t="s">
        <v>387</v>
      </c>
      <c r="F462" s="21" t="s">
        <v>38</v>
      </c>
      <c r="G462" s="61">
        <v>8134912</v>
      </c>
      <c r="H462" s="122"/>
      <c r="I462" s="22">
        <f t="shared" si="7"/>
        <v>8134912</v>
      </c>
    </row>
    <row r="463" spans="1:9" ht="26.25">
      <c r="A463" s="124" t="s">
        <v>388</v>
      </c>
      <c r="B463" s="20" t="s">
        <v>605</v>
      </c>
      <c r="C463" s="20" t="s">
        <v>104</v>
      </c>
      <c r="D463" s="20" t="s">
        <v>18</v>
      </c>
      <c r="E463" s="20" t="s">
        <v>389</v>
      </c>
      <c r="F463" s="21"/>
      <c r="G463" s="61">
        <f>G464</f>
        <v>1513610</v>
      </c>
      <c r="H463" s="122"/>
      <c r="I463" s="22">
        <f t="shared" si="7"/>
        <v>1513610</v>
      </c>
    </row>
    <row r="464" spans="1:9" ht="26.25">
      <c r="A464" s="29" t="s">
        <v>37</v>
      </c>
      <c r="B464" s="20" t="s">
        <v>605</v>
      </c>
      <c r="C464" s="20" t="s">
        <v>104</v>
      </c>
      <c r="D464" s="20" t="s">
        <v>18</v>
      </c>
      <c r="E464" s="20" t="s">
        <v>389</v>
      </c>
      <c r="F464" s="21" t="s">
        <v>38</v>
      </c>
      <c r="G464" s="61">
        <v>1513610</v>
      </c>
      <c r="H464" s="122"/>
      <c r="I464" s="22">
        <f t="shared" si="7"/>
        <v>1513610</v>
      </c>
    </row>
    <row r="465" spans="1:9" ht="26.25">
      <c r="A465" s="124" t="s">
        <v>390</v>
      </c>
      <c r="B465" s="20" t="s">
        <v>605</v>
      </c>
      <c r="C465" s="20" t="s">
        <v>104</v>
      </c>
      <c r="D465" s="20" t="s">
        <v>18</v>
      </c>
      <c r="E465" s="20" t="s">
        <v>391</v>
      </c>
      <c r="F465" s="21"/>
      <c r="G465" s="61">
        <f>G466</f>
        <v>5108548</v>
      </c>
      <c r="H465" s="122"/>
      <c r="I465" s="22">
        <f t="shared" si="7"/>
        <v>5108548</v>
      </c>
    </row>
    <row r="466" spans="1:9" ht="25.5" customHeight="1">
      <c r="A466" s="29" t="s">
        <v>37</v>
      </c>
      <c r="B466" s="20" t="s">
        <v>605</v>
      </c>
      <c r="C466" s="20" t="s">
        <v>104</v>
      </c>
      <c r="D466" s="20" t="s">
        <v>18</v>
      </c>
      <c r="E466" s="20" t="s">
        <v>391</v>
      </c>
      <c r="F466" s="21" t="s">
        <v>38</v>
      </c>
      <c r="G466" s="61">
        <v>5108548</v>
      </c>
      <c r="H466" s="122"/>
      <c r="I466" s="22">
        <f t="shared" si="7"/>
        <v>5108548</v>
      </c>
    </row>
    <row r="467" spans="1:9" ht="26.25" hidden="1">
      <c r="A467" s="29" t="s">
        <v>37</v>
      </c>
      <c r="B467" s="20" t="s">
        <v>605</v>
      </c>
      <c r="C467" s="20" t="s">
        <v>104</v>
      </c>
      <c r="D467" s="20" t="s">
        <v>18</v>
      </c>
      <c r="E467" s="20" t="s">
        <v>615</v>
      </c>
      <c r="F467" s="21" t="s">
        <v>38</v>
      </c>
      <c r="G467" s="61"/>
      <c r="H467" s="122"/>
      <c r="I467" s="22">
        <f t="shared" si="7"/>
        <v>0</v>
      </c>
    </row>
    <row r="468" spans="1:9" ht="38.25">
      <c r="A468" s="72" t="s">
        <v>616</v>
      </c>
      <c r="B468" s="20" t="s">
        <v>605</v>
      </c>
      <c r="C468" s="20" t="s">
        <v>104</v>
      </c>
      <c r="D468" s="20" t="s">
        <v>18</v>
      </c>
      <c r="E468" s="20" t="s">
        <v>392</v>
      </c>
      <c r="F468" s="21"/>
      <c r="G468" s="61">
        <f>G469</f>
        <v>1025590</v>
      </c>
      <c r="H468" s="122"/>
      <c r="I468" s="22">
        <f t="shared" si="7"/>
        <v>1025590</v>
      </c>
    </row>
    <row r="469" spans="1:9" ht="26.25">
      <c r="A469" s="29" t="s">
        <v>37</v>
      </c>
      <c r="B469" s="20" t="s">
        <v>605</v>
      </c>
      <c r="C469" s="20" t="s">
        <v>104</v>
      </c>
      <c r="D469" s="20" t="s">
        <v>18</v>
      </c>
      <c r="E469" s="20" t="s">
        <v>392</v>
      </c>
      <c r="F469" s="21" t="s">
        <v>38</v>
      </c>
      <c r="G469" s="61">
        <v>1025590</v>
      </c>
      <c r="H469" s="122"/>
      <c r="I469" s="22">
        <f t="shared" si="7"/>
        <v>1025590</v>
      </c>
    </row>
    <row r="470" spans="1:9" ht="38.25">
      <c r="A470" s="72" t="s">
        <v>393</v>
      </c>
      <c r="B470" s="20" t="s">
        <v>605</v>
      </c>
      <c r="C470" s="20" t="s">
        <v>104</v>
      </c>
      <c r="D470" s="20" t="s">
        <v>18</v>
      </c>
      <c r="E470" s="20" t="s">
        <v>394</v>
      </c>
      <c r="F470" s="21"/>
      <c r="G470" s="61">
        <f>G471</f>
        <v>1578555</v>
      </c>
      <c r="H470" s="122"/>
      <c r="I470" s="22">
        <f t="shared" si="7"/>
        <v>1578555</v>
      </c>
    </row>
    <row r="471" spans="1:9" ht="25.5" customHeight="1">
      <c r="A471" s="29" t="s">
        <v>37</v>
      </c>
      <c r="B471" s="20" t="s">
        <v>605</v>
      </c>
      <c r="C471" s="20" t="s">
        <v>104</v>
      </c>
      <c r="D471" s="20" t="s">
        <v>18</v>
      </c>
      <c r="E471" s="20" t="s">
        <v>394</v>
      </c>
      <c r="F471" s="21" t="s">
        <v>38</v>
      </c>
      <c r="G471" s="22">
        <v>1578555</v>
      </c>
      <c r="H471" s="122"/>
      <c r="I471" s="22">
        <f t="shared" si="7"/>
        <v>1578555</v>
      </c>
    </row>
    <row r="472" spans="1:9" ht="51.75">
      <c r="A472" s="124" t="s">
        <v>395</v>
      </c>
      <c r="B472" s="20" t="s">
        <v>605</v>
      </c>
      <c r="C472" s="20" t="s">
        <v>104</v>
      </c>
      <c r="D472" s="20" t="s">
        <v>18</v>
      </c>
      <c r="E472" s="20" t="s">
        <v>396</v>
      </c>
      <c r="F472" s="21"/>
      <c r="G472" s="61">
        <f>G473</f>
        <v>433348</v>
      </c>
      <c r="H472" s="122"/>
      <c r="I472" s="22">
        <f t="shared" si="7"/>
        <v>433348</v>
      </c>
    </row>
    <row r="473" spans="1:9" ht="26.25">
      <c r="A473" s="29" t="s">
        <v>37</v>
      </c>
      <c r="B473" s="20" t="s">
        <v>605</v>
      </c>
      <c r="C473" s="20" t="s">
        <v>104</v>
      </c>
      <c r="D473" s="20" t="s">
        <v>18</v>
      </c>
      <c r="E473" s="20" t="s">
        <v>396</v>
      </c>
      <c r="F473" s="21" t="s">
        <v>38</v>
      </c>
      <c r="G473" s="61">
        <v>433348</v>
      </c>
      <c r="H473" s="122"/>
      <c r="I473" s="22">
        <f t="shared" si="7"/>
        <v>433348</v>
      </c>
    </row>
    <row r="474" spans="1:9" ht="39">
      <c r="A474" s="124" t="s">
        <v>397</v>
      </c>
      <c r="B474" s="20" t="s">
        <v>605</v>
      </c>
      <c r="C474" s="20" t="s">
        <v>104</v>
      </c>
      <c r="D474" s="20" t="s">
        <v>18</v>
      </c>
      <c r="E474" s="20" t="s">
        <v>398</v>
      </c>
      <c r="F474" s="21"/>
      <c r="G474" s="61">
        <f>G475</f>
        <v>4038392</v>
      </c>
      <c r="H474" s="122"/>
      <c r="I474" s="22">
        <f t="shared" si="7"/>
        <v>4038392</v>
      </c>
    </row>
    <row r="475" spans="1:9" ht="25.5" customHeight="1">
      <c r="A475" s="29" t="s">
        <v>37</v>
      </c>
      <c r="B475" s="20" t="s">
        <v>605</v>
      </c>
      <c r="C475" s="20" t="s">
        <v>104</v>
      </c>
      <c r="D475" s="20" t="s">
        <v>18</v>
      </c>
      <c r="E475" s="20" t="s">
        <v>398</v>
      </c>
      <c r="F475" s="21" t="s">
        <v>38</v>
      </c>
      <c r="G475" s="22">
        <v>4038392</v>
      </c>
      <c r="H475" s="122"/>
      <c r="I475" s="22">
        <f t="shared" si="7"/>
        <v>4038392</v>
      </c>
    </row>
    <row r="476" spans="1:9" ht="15" hidden="1">
      <c r="A476" s="78" t="s">
        <v>399</v>
      </c>
      <c r="B476" s="20" t="s">
        <v>605</v>
      </c>
      <c r="C476" s="20" t="s">
        <v>104</v>
      </c>
      <c r="D476" s="20" t="s">
        <v>18</v>
      </c>
      <c r="E476" s="20" t="s">
        <v>400</v>
      </c>
      <c r="F476" s="21"/>
      <c r="G476" s="61">
        <f>G477</f>
        <v>0</v>
      </c>
      <c r="H476" s="122"/>
      <c r="I476" s="22">
        <f t="shared" si="7"/>
        <v>0</v>
      </c>
    </row>
    <row r="477" spans="1:9" ht="39" hidden="1">
      <c r="A477" s="29" t="s">
        <v>25</v>
      </c>
      <c r="B477" s="20" t="s">
        <v>605</v>
      </c>
      <c r="C477" s="20" t="s">
        <v>104</v>
      </c>
      <c r="D477" s="20" t="s">
        <v>18</v>
      </c>
      <c r="E477" s="20" t="s">
        <v>400</v>
      </c>
      <c r="F477" s="21" t="s">
        <v>26</v>
      </c>
      <c r="G477" s="61"/>
      <c r="H477" s="122"/>
      <c r="I477" s="22">
        <f t="shared" si="7"/>
        <v>0</v>
      </c>
    </row>
    <row r="478" spans="1:9" ht="27" customHeight="1">
      <c r="A478" s="41" t="s">
        <v>199</v>
      </c>
      <c r="B478" s="20" t="s">
        <v>605</v>
      </c>
      <c r="C478" s="20" t="s">
        <v>104</v>
      </c>
      <c r="D478" s="20" t="s">
        <v>18</v>
      </c>
      <c r="E478" s="20" t="s">
        <v>401</v>
      </c>
      <c r="F478" s="21"/>
      <c r="G478" s="61">
        <f>G479+G481+G480</f>
        <v>33627622</v>
      </c>
      <c r="H478" s="61">
        <f>H479+H481+H480</f>
        <v>8197233.77</v>
      </c>
      <c r="I478" s="22">
        <f t="shared" si="7"/>
        <v>41824855.769999996</v>
      </c>
    </row>
    <row r="479" spans="1:9" ht="26.25">
      <c r="A479" s="29" t="s">
        <v>37</v>
      </c>
      <c r="B479" s="20" t="s">
        <v>605</v>
      </c>
      <c r="C479" s="20" t="s">
        <v>104</v>
      </c>
      <c r="D479" s="20" t="s">
        <v>18</v>
      </c>
      <c r="E479" s="20" t="s">
        <v>401</v>
      </c>
      <c r="F479" s="21" t="s">
        <v>38</v>
      </c>
      <c r="G479" s="61">
        <f>31042773-7687947+8+45+4779081+262425+3100737</f>
        <v>31497122</v>
      </c>
      <c r="H479" s="130">
        <f>7687947+509286.77</f>
        <v>8197233.77</v>
      </c>
      <c r="I479" s="22">
        <f t="shared" si="7"/>
        <v>39694355.769999996</v>
      </c>
    </row>
    <row r="480" spans="1:9" ht="26.25" hidden="1">
      <c r="A480" s="67" t="s">
        <v>253</v>
      </c>
      <c r="B480" s="20" t="s">
        <v>605</v>
      </c>
      <c r="C480" s="20" t="s">
        <v>104</v>
      </c>
      <c r="D480" s="20" t="s">
        <v>18</v>
      </c>
      <c r="E480" s="20" t="s">
        <v>401</v>
      </c>
      <c r="F480" s="21" t="s">
        <v>254</v>
      </c>
      <c r="G480" s="61"/>
      <c r="H480" s="130"/>
      <c r="I480" s="22">
        <f t="shared" si="7"/>
        <v>0</v>
      </c>
    </row>
    <row r="481" spans="1:9" ht="15">
      <c r="A481" s="41" t="s">
        <v>79</v>
      </c>
      <c r="B481" s="20" t="s">
        <v>605</v>
      </c>
      <c r="C481" s="20" t="s">
        <v>104</v>
      </c>
      <c r="D481" s="20" t="s">
        <v>18</v>
      </c>
      <c r="E481" s="20" t="s">
        <v>401</v>
      </c>
      <c r="F481" s="21" t="s">
        <v>80</v>
      </c>
      <c r="G481" s="61">
        <v>2130500</v>
      </c>
      <c r="H481" s="122"/>
      <c r="I481" s="22">
        <f t="shared" si="7"/>
        <v>2130500</v>
      </c>
    </row>
    <row r="482" spans="1:9" ht="15">
      <c r="A482" s="29" t="s">
        <v>402</v>
      </c>
      <c r="B482" s="20" t="s">
        <v>605</v>
      </c>
      <c r="C482" s="20" t="s">
        <v>104</v>
      </c>
      <c r="D482" s="20" t="s">
        <v>18</v>
      </c>
      <c r="E482" s="20" t="s">
        <v>403</v>
      </c>
      <c r="F482" s="21"/>
      <c r="G482" s="61">
        <f>G483</f>
        <v>200000</v>
      </c>
      <c r="H482" s="122"/>
      <c r="I482" s="22">
        <f t="shared" si="7"/>
        <v>200000</v>
      </c>
    </row>
    <row r="483" spans="1:9" ht="25.5" customHeight="1">
      <c r="A483" s="29" t="s">
        <v>37</v>
      </c>
      <c r="B483" s="20" t="s">
        <v>605</v>
      </c>
      <c r="C483" s="20" t="s">
        <v>104</v>
      </c>
      <c r="D483" s="20" t="s">
        <v>18</v>
      </c>
      <c r="E483" s="20" t="s">
        <v>403</v>
      </c>
      <c r="F483" s="21" t="s">
        <v>211</v>
      </c>
      <c r="G483" s="61">
        <v>200000</v>
      </c>
      <c r="H483" s="127"/>
      <c r="I483" s="22">
        <f t="shared" si="7"/>
        <v>200000</v>
      </c>
    </row>
    <row r="484" spans="1:9" ht="25.5" hidden="1">
      <c r="A484" s="41" t="s">
        <v>525</v>
      </c>
      <c r="B484" s="20" t="s">
        <v>605</v>
      </c>
      <c r="C484" s="20" t="s">
        <v>104</v>
      </c>
      <c r="D484" s="20" t="s">
        <v>18</v>
      </c>
      <c r="E484" s="20" t="s">
        <v>526</v>
      </c>
      <c r="F484" s="21"/>
      <c r="G484" s="61">
        <f>G485+G487</f>
        <v>0</v>
      </c>
      <c r="H484" s="122"/>
      <c r="I484" s="22">
        <f t="shared" si="7"/>
        <v>0</v>
      </c>
    </row>
    <row r="485" spans="1:9" ht="26.25" hidden="1">
      <c r="A485" s="124" t="s">
        <v>617</v>
      </c>
      <c r="B485" s="20" t="s">
        <v>605</v>
      </c>
      <c r="C485" s="20" t="s">
        <v>104</v>
      </c>
      <c r="D485" s="20" t="s">
        <v>18</v>
      </c>
      <c r="E485" s="20" t="s">
        <v>618</v>
      </c>
      <c r="F485" s="21"/>
      <c r="G485" s="61">
        <f>G486</f>
        <v>0</v>
      </c>
      <c r="H485" s="122"/>
      <c r="I485" s="22">
        <f t="shared" si="7"/>
        <v>0</v>
      </c>
    </row>
    <row r="486" spans="1:9" ht="39" hidden="1">
      <c r="A486" s="29" t="s">
        <v>25</v>
      </c>
      <c r="B486" s="20" t="s">
        <v>605</v>
      </c>
      <c r="C486" s="20" t="s">
        <v>104</v>
      </c>
      <c r="D486" s="20" t="s">
        <v>18</v>
      </c>
      <c r="E486" s="20" t="s">
        <v>618</v>
      </c>
      <c r="F486" s="21" t="s">
        <v>26</v>
      </c>
      <c r="G486" s="61"/>
      <c r="H486" s="122"/>
      <c r="I486" s="22">
        <f t="shared" si="7"/>
        <v>0</v>
      </c>
    </row>
    <row r="487" spans="1:9" ht="26.25" hidden="1">
      <c r="A487" s="124" t="s">
        <v>619</v>
      </c>
      <c r="B487" s="20" t="s">
        <v>605</v>
      </c>
      <c r="C487" s="20" t="s">
        <v>104</v>
      </c>
      <c r="D487" s="20" t="s">
        <v>18</v>
      </c>
      <c r="E487" s="20" t="s">
        <v>620</v>
      </c>
      <c r="F487" s="21"/>
      <c r="G487" s="61">
        <f>G488</f>
        <v>0</v>
      </c>
      <c r="H487" s="122"/>
      <c r="I487" s="22">
        <f t="shared" si="7"/>
        <v>0</v>
      </c>
    </row>
    <row r="488" spans="1:9" ht="39" hidden="1">
      <c r="A488" s="29" t="s">
        <v>25</v>
      </c>
      <c r="B488" s="20" t="s">
        <v>605</v>
      </c>
      <c r="C488" s="20" t="s">
        <v>104</v>
      </c>
      <c r="D488" s="20" t="s">
        <v>18</v>
      </c>
      <c r="E488" s="20" t="s">
        <v>620</v>
      </c>
      <c r="F488" s="21" t="s">
        <v>26</v>
      </c>
      <c r="G488" s="61">
        <f>100000-100000</f>
        <v>0</v>
      </c>
      <c r="H488" s="122"/>
      <c r="I488" s="22">
        <f>G488+H488</f>
        <v>0</v>
      </c>
    </row>
    <row r="489" spans="1:9" ht="39" hidden="1">
      <c r="A489" s="133" t="s">
        <v>621</v>
      </c>
      <c r="B489" s="20" t="s">
        <v>605</v>
      </c>
      <c r="C489" s="20" t="s">
        <v>104</v>
      </c>
      <c r="D489" s="20" t="s">
        <v>18</v>
      </c>
      <c r="E489" s="49" t="s">
        <v>294</v>
      </c>
      <c r="F489" s="21"/>
      <c r="G489" s="61">
        <f>G490</f>
        <v>1106068</v>
      </c>
      <c r="H489" s="122"/>
      <c r="I489" s="22">
        <f aca="true" t="shared" si="8" ref="I489:I497">G489+H489</f>
        <v>1106068</v>
      </c>
    </row>
    <row r="490" spans="1:9" ht="66.75" customHeight="1">
      <c r="A490" s="140" t="s">
        <v>622</v>
      </c>
      <c r="B490" s="20" t="s">
        <v>605</v>
      </c>
      <c r="C490" s="20" t="s">
        <v>104</v>
      </c>
      <c r="D490" s="20" t="s">
        <v>18</v>
      </c>
      <c r="E490" s="57" t="s">
        <v>341</v>
      </c>
      <c r="F490" s="21"/>
      <c r="G490" s="61">
        <f>G491</f>
        <v>1106068</v>
      </c>
      <c r="H490" s="122"/>
      <c r="I490" s="22">
        <f t="shared" si="8"/>
        <v>1106068</v>
      </c>
    </row>
    <row r="491" spans="1:9" ht="38.25">
      <c r="A491" s="41" t="s">
        <v>373</v>
      </c>
      <c r="B491" s="20" t="s">
        <v>605</v>
      </c>
      <c r="C491" s="20" t="s">
        <v>104</v>
      </c>
      <c r="D491" s="20" t="s">
        <v>18</v>
      </c>
      <c r="E491" s="45" t="s">
        <v>374</v>
      </c>
      <c r="F491" s="21"/>
      <c r="G491" s="61">
        <f>G494+G492+G496</f>
        <v>1106068</v>
      </c>
      <c r="H491" s="122"/>
      <c r="I491" s="22">
        <f t="shared" si="8"/>
        <v>1106068</v>
      </c>
    </row>
    <row r="492" spans="1:9" ht="24" hidden="1">
      <c r="A492" s="81" t="s">
        <v>375</v>
      </c>
      <c r="B492" s="20" t="s">
        <v>605</v>
      </c>
      <c r="C492" s="20" t="s">
        <v>104</v>
      </c>
      <c r="D492" s="20" t="s">
        <v>18</v>
      </c>
      <c r="E492" s="45" t="s">
        <v>376</v>
      </c>
      <c r="F492" s="21"/>
      <c r="G492" s="61">
        <f>G493</f>
        <v>0</v>
      </c>
      <c r="H492" s="122"/>
      <c r="I492" s="22">
        <f>G492+H492</f>
        <v>0</v>
      </c>
    </row>
    <row r="493" spans="1:9" ht="26.25" hidden="1">
      <c r="A493" s="29" t="s">
        <v>253</v>
      </c>
      <c r="B493" s="20" t="s">
        <v>605</v>
      </c>
      <c r="C493" s="20" t="s">
        <v>104</v>
      </c>
      <c r="D493" s="20" t="s">
        <v>18</v>
      </c>
      <c r="E493" s="45" t="s">
        <v>376</v>
      </c>
      <c r="F493" s="21" t="s">
        <v>254</v>
      </c>
      <c r="G493" s="61"/>
      <c r="H493" s="122"/>
      <c r="I493" s="22">
        <f>G493+H493</f>
        <v>0</v>
      </c>
    </row>
    <row r="494" spans="1:9" ht="24">
      <c r="A494" s="81" t="s">
        <v>377</v>
      </c>
      <c r="B494" s="20" t="s">
        <v>605</v>
      </c>
      <c r="C494" s="20" t="s">
        <v>104</v>
      </c>
      <c r="D494" s="20" t="s">
        <v>18</v>
      </c>
      <c r="E494" s="45" t="s">
        <v>378</v>
      </c>
      <c r="F494" s="21"/>
      <c r="G494" s="61">
        <f>G495</f>
        <v>832708</v>
      </c>
      <c r="H494" s="122"/>
      <c r="I494" s="22">
        <f t="shared" si="8"/>
        <v>832708</v>
      </c>
    </row>
    <row r="495" spans="1:9" ht="26.25">
      <c r="A495" s="29" t="s">
        <v>253</v>
      </c>
      <c r="B495" s="20" t="s">
        <v>605</v>
      </c>
      <c r="C495" s="20" t="s">
        <v>104</v>
      </c>
      <c r="D495" s="20" t="s">
        <v>18</v>
      </c>
      <c r="E495" s="45" t="s">
        <v>378</v>
      </c>
      <c r="F495" s="21" t="s">
        <v>254</v>
      </c>
      <c r="G495" s="61">
        <f>600000+232708</f>
        <v>832708</v>
      </c>
      <c r="H495" s="122"/>
      <c r="I495" s="22">
        <f t="shared" si="8"/>
        <v>832708</v>
      </c>
    </row>
    <row r="496" spans="1:9" ht="38.25">
      <c r="A496" s="41" t="s">
        <v>727</v>
      </c>
      <c r="B496" s="20" t="s">
        <v>605</v>
      </c>
      <c r="C496" s="20" t="s">
        <v>104</v>
      </c>
      <c r="D496" s="20" t="s">
        <v>18</v>
      </c>
      <c r="E496" s="20" t="s">
        <v>726</v>
      </c>
      <c r="F496" s="21"/>
      <c r="G496" s="61">
        <f>G497</f>
        <v>273360</v>
      </c>
      <c r="H496" s="127"/>
      <c r="I496" s="22">
        <f t="shared" si="8"/>
        <v>273360</v>
      </c>
    </row>
    <row r="497" spans="1:9" ht="26.25">
      <c r="A497" s="26" t="s">
        <v>253</v>
      </c>
      <c r="B497" s="20" t="s">
        <v>605</v>
      </c>
      <c r="C497" s="20" t="s">
        <v>104</v>
      </c>
      <c r="D497" s="20" t="s">
        <v>18</v>
      </c>
      <c r="E497" s="20" t="s">
        <v>726</v>
      </c>
      <c r="F497" s="21" t="s">
        <v>254</v>
      </c>
      <c r="G497" s="61">
        <f>273360</f>
        <v>273360</v>
      </c>
      <c r="H497" s="127"/>
      <c r="I497" s="22">
        <f t="shared" si="8"/>
        <v>273360</v>
      </c>
    </row>
    <row r="498" spans="1:9" ht="54.75" customHeight="1">
      <c r="A498" s="65" t="s">
        <v>153</v>
      </c>
      <c r="B498" s="20" t="s">
        <v>605</v>
      </c>
      <c r="C498" s="20" t="s">
        <v>104</v>
      </c>
      <c r="D498" s="20" t="s">
        <v>18</v>
      </c>
      <c r="E498" s="49" t="s">
        <v>154</v>
      </c>
      <c r="F498" s="21"/>
      <c r="G498" s="61">
        <f>G499</f>
        <v>32000</v>
      </c>
      <c r="H498" s="122"/>
      <c r="I498" s="22">
        <f t="shared" si="7"/>
        <v>32000</v>
      </c>
    </row>
    <row r="499" spans="1:9" ht="75.75" customHeight="1">
      <c r="A499" s="70" t="s">
        <v>155</v>
      </c>
      <c r="B499" s="20" t="s">
        <v>605</v>
      </c>
      <c r="C499" s="32" t="s">
        <v>104</v>
      </c>
      <c r="D499" s="32" t="s">
        <v>18</v>
      </c>
      <c r="E499" s="57" t="s">
        <v>156</v>
      </c>
      <c r="F499" s="39"/>
      <c r="G499" s="123">
        <f>G500+G503</f>
        <v>32000</v>
      </c>
      <c r="H499" s="122"/>
      <c r="I499" s="22">
        <f t="shared" si="7"/>
        <v>32000</v>
      </c>
    </row>
    <row r="500" spans="1:9" ht="25.5" hidden="1">
      <c r="A500" s="131" t="s">
        <v>157</v>
      </c>
      <c r="B500" s="20" t="s">
        <v>605</v>
      </c>
      <c r="C500" s="20" t="s">
        <v>104</v>
      </c>
      <c r="D500" s="20" t="s">
        <v>18</v>
      </c>
      <c r="E500" s="49" t="s">
        <v>158</v>
      </c>
      <c r="F500" s="21"/>
      <c r="G500" s="61">
        <f>G501</f>
        <v>0</v>
      </c>
      <c r="H500" s="122"/>
      <c r="I500" s="22">
        <f t="shared" si="7"/>
        <v>0</v>
      </c>
    </row>
    <row r="501" spans="1:9" ht="25.5" hidden="1">
      <c r="A501" s="41" t="s">
        <v>159</v>
      </c>
      <c r="B501" s="20" t="s">
        <v>605</v>
      </c>
      <c r="C501" s="20" t="s">
        <v>104</v>
      </c>
      <c r="D501" s="20" t="s">
        <v>18</v>
      </c>
      <c r="E501" s="49" t="s">
        <v>160</v>
      </c>
      <c r="F501" s="21"/>
      <c r="G501" s="61">
        <f>G502</f>
        <v>0</v>
      </c>
      <c r="H501" s="122"/>
      <c r="I501" s="22">
        <f t="shared" si="7"/>
        <v>0</v>
      </c>
    </row>
    <row r="502" spans="1:9" ht="26.25" hidden="1">
      <c r="A502" s="29" t="s">
        <v>37</v>
      </c>
      <c r="B502" s="20" t="s">
        <v>605</v>
      </c>
      <c r="C502" s="20" t="s">
        <v>104</v>
      </c>
      <c r="D502" s="20" t="s">
        <v>18</v>
      </c>
      <c r="E502" s="49" t="s">
        <v>160</v>
      </c>
      <c r="F502" s="21" t="s">
        <v>38</v>
      </c>
      <c r="G502" s="61"/>
      <c r="H502" s="127"/>
      <c r="I502" s="22">
        <f t="shared" si="7"/>
        <v>0</v>
      </c>
    </row>
    <row r="503" spans="1:9" ht="63.75" customHeight="1">
      <c r="A503" s="131" t="s">
        <v>404</v>
      </c>
      <c r="B503" s="20" t="s">
        <v>605</v>
      </c>
      <c r="C503" s="20" t="s">
        <v>104</v>
      </c>
      <c r="D503" s="20" t="s">
        <v>18</v>
      </c>
      <c r="E503" s="49" t="s">
        <v>405</v>
      </c>
      <c r="F503" s="21"/>
      <c r="G503" s="61">
        <f>G504</f>
        <v>32000</v>
      </c>
      <c r="H503" s="122"/>
      <c r="I503" s="22">
        <f t="shared" si="7"/>
        <v>32000</v>
      </c>
    </row>
    <row r="504" spans="1:9" ht="30.75" customHeight="1">
      <c r="A504" s="41" t="s">
        <v>159</v>
      </c>
      <c r="B504" s="20" t="s">
        <v>605</v>
      </c>
      <c r="C504" s="20" t="s">
        <v>104</v>
      </c>
      <c r="D504" s="20" t="s">
        <v>18</v>
      </c>
      <c r="E504" s="49" t="s">
        <v>406</v>
      </c>
      <c r="F504" s="21"/>
      <c r="G504" s="61">
        <f>G505</f>
        <v>32000</v>
      </c>
      <c r="H504" s="122"/>
      <c r="I504" s="22">
        <f t="shared" si="7"/>
        <v>32000</v>
      </c>
    </row>
    <row r="505" spans="1:9" ht="34.5" customHeight="1">
      <c r="A505" s="29" t="s">
        <v>37</v>
      </c>
      <c r="B505" s="20" t="s">
        <v>605</v>
      </c>
      <c r="C505" s="20" t="s">
        <v>104</v>
      </c>
      <c r="D505" s="20" t="s">
        <v>18</v>
      </c>
      <c r="E505" s="49" t="s">
        <v>406</v>
      </c>
      <c r="F505" s="21" t="s">
        <v>38</v>
      </c>
      <c r="G505" s="61">
        <v>32000</v>
      </c>
      <c r="H505" s="127"/>
      <c r="I505" s="22">
        <f t="shared" si="7"/>
        <v>32000</v>
      </c>
    </row>
    <row r="506" spans="1:9" ht="42" customHeight="1">
      <c r="A506" s="83" t="s">
        <v>407</v>
      </c>
      <c r="B506" s="20" t="s">
        <v>605</v>
      </c>
      <c r="C506" s="20" t="s">
        <v>104</v>
      </c>
      <c r="D506" s="20" t="s">
        <v>18</v>
      </c>
      <c r="E506" s="20" t="s">
        <v>408</v>
      </c>
      <c r="F506" s="31"/>
      <c r="G506" s="61">
        <f>G507</f>
        <v>20000</v>
      </c>
      <c r="H506" s="122"/>
      <c r="I506" s="22">
        <f t="shared" si="7"/>
        <v>20000</v>
      </c>
    </row>
    <row r="507" spans="1:9" s="36" customFormat="1" ht="60" customHeight="1">
      <c r="A507" s="40" t="s">
        <v>409</v>
      </c>
      <c r="B507" s="20" t="s">
        <v>605</v>
      </c>
      <c r="C507" s="32" t="s">
        <v>104</v>
      </c>
      <c r="D507" s="32" t="s">
        <v>18</v>
      </c>
      <c r="E507" s="32" t="s">
        <v>410</v>
      </c>
      <c r="F507" s="34"/>
      <c r="G507" s="123">
        <f>G508</f>
        <v>20000</v>
      </c>
      <c r="H507" s="125"/>
      <c r="I507" s="35">
        <f t="shared" si="7"/>
        <v>20000</v>
      </c>
    </row>
    <row r="508" spans="1:9" ht="25.5">
      <c r="A508" s="72" t="s">
        <v>411</v>
      </c>
      <c r="B508" s="20" t="s">
        <v>605</v>
      </c>
      <c r="C508" s="20" t="s">
        <v>104</v>
      </c>
      <c r="D508" s="20" t="s">
        <v>18</v>
      </c>
      <c r="E508" s="20" t="s">
        <v>412</v>
      </c>
      <c r="F508" s="31"/>
      <c r="G508" s="61">
        <f>G509</f>
        <v>20000</v>
      </c>
      <c r="H508" s="122"/>
      <c r="I508" s="22">
        <f t="shared" si="7"/>
        <v>20000</v>
      </c>
    </row>
    <row r="509" spans="1:9" ht="15">
      <c r="A509" s="72" t="s">
        <v>413</v>
      </c>
      <c r="B509" s="20" t="s">
        <v>605</v>
      </c>
      <c r="C509" s="20" t="s">
        <v>104</v>
      </c>
      <c r="D509" s="20" t="s">
        <v>18</v>
      </c>
      <c r="E509" s="20" t="s">
        <v>414</v>
      </c>
      <c r="F509" s="31"/>
      <c r="G509" s="61">
        <f>G510</f>
        <v>20000</v>
      </c>
      <c r="H509" s="122"/>
      <c r="I509" s="22">
        <f t="shared" si="7"/>
        <v>20000</v>
      </c>
    </row>
    <row r="510" spans="1:9" ht="33" customHeight="1">
      <c r="A510" s="89" t="s">
        <v>37</v>
      </c>
      <c r="B510" s="20" t="s">
        <v>605</v>
      </c>
      <c r="C510" s="20" t="s">
        <v>104</v>
      </c>
      <c r="D510" s="20" t="s">
        <v>18</v>
      </c>
      <c r="E510" s="20" t="s">
        <v>414</v>
      </c>
      <c r="F510" s="21" t="s">
        <v>38</v>
      </c>
      <c r="G510" s="61">
        <v>20000</v>
      </c>
      <c r="H510" s="127"/>
      <c r="I510" s="22">
        <f t="shared" si="7"/>
        <v>20000</v>
      </c>
    </row>
    <row r="511" spans="1:9" ht="48" customHeight="1" hidden="1">
      <c r="A511" s="63" t="s">
        <v>717</v>
      </c>
      <c r="B511" s="20" t="s">
        <v>605</v>
      </c>
      <c r="C511" s="20" t="s">
        <v>104</v>
      </c>
      <c r="D511" s="20" t="s">
        <v>18</v>
      </c>
      <c r="E511" s="20" t="s">
        <v>714</v>
      </c>
      <c r="F511" s="21"/>
      <c r="G511" s="61">
        <f>G512</f>
        <v>0</v>
      </c>
      <c r="H511" s="127"/>
      <c r="I511" s="22">
        <f t="shared" si="7"/>
        <v>0</v>
      </c>
    </row>
    <row r="512" spans="1:9" ht="72" customHeight="1" hidden="1">
      <c r="A512" s="29" t="s">
        <v>718</v>
      </c>
      <c r="B512" s="20" t="s">
        <v>605</v>
      </c>
      <c r="C512" s="20" t="s">
        <v>104</v>
      </c>
      <c r="D512" s="20" t="s">
        <v>18</v>
      </c>
      <c r="E512" s="20" t="s">
        <v>715</v>
      </c>
      <c r="F512" s="21"/>
      <c r="G512" s="61">
        <f>G513</f>
        <v>0</v>
      </c>
      <c r="H512" s="127"/>
      <c r="I512" s="22">
        <f t="shared" si="7"/>
        <v>0</v>
      </c>
    </row>
    <row r="513" spans="1:9" ht="33" customHeight="1" hidden="1">
      <c r="A513" s="29" t="s">
        <v>719</v>
      </c>
      <c r="B513" s="20" t="s">
        <v>605</v>
      </c>
      <c r="C513" s="20" t="s">
        <v>104</v>
      </c>
      <c r="D513" s="20" t="s">
        <v>18</v>
      </c>
      <c r="E513" s="20" t="s">
        <v>716</v>
      </c>
      <c r="F513" s="21"/>
      <c r="G513" s="61">
        <f>G514</f>
        <v>0</v>
      </c>
      <c r="H513" s="127"/>
      <c r="I513" s="22">
        <f t="shared" si="7"/>
        <v>0</v>
      </c>
    </row>
    <row r="514" spans="1:9" ht="33" customHeight="1" hidden="1">
      <c r="A514" s="41" t="s">
        <v>159</v>
      </c>
      <c r="B514" s="20" t="s">
        <v>605</v>
      </c>
      <c r="C514" s="20" t="s">
        <v>104</v>
      </c>
      <c r="D514" s="20" t="s">
        <v>18</v>
      </c>
      <c r="E514" s="20" t="s">
        <v>720</v>
      </c>
      <c r="F514" s="21"/>
      <c r="G514" s="61">
        <f>G515</f>
        <v>0</v>
      </c>
      <c r="H514" s="127"/>
      <c r="I514" s="22">
        <f t="shared" si="7"/>
        <v>0</v>
      </c>
    </row>
    <row r="515" spans="1:9" ht="33" customHeight="1" hidden="1">
      <c r="A515" s="29" t="s">
        <v>37</v>
      </c>
      <c r="B515" s="20" t="s">
        <v>605</v>
      </c>
      <c r="C515" s="20" t="s">
        <v>104</v>
      </c>
      <c r="D515" s="20" t="s">
        <v>18</v>
      </c>
      <c r="E515" s="20" t="s">
        <v>720</v>
      </c>
      <c r="F515" s="21" t="s">
        <v>38</v>
      </c>
      <c r="G515" s="61"/>
      <c r="H515" s="127"/>
      <c r="I515" s="22">
        <f t="shared" si="7"/>
        <v>0</v>
      </c>
    </row>
    <row r="516" spans="1:9" ht="21" customHeight="1">
      <c r="A516" s="69" t="s">
        <v>415</v>
      </c>
      <c r="B516" s="20" t="s">
        <v>605</v>
      </c>
      <c r="C516" s="20" t="s">
        <v>104</v>
      </c>
      <c r="D516" s="20" t="s">
        <v>28</v>
      </c>
      <c r="E516" s="20"/>
      <c r="F516" s="21"/>
      <c r="G516" s="61">
        <f>G517</f>
        <v>27568797</v>
      </c>
      <c r="H516" s="122"/>
      <c r="I516" s="22">
        <f t="shared" si="7"/>
        <v>27568797</v>
      </c>
    </row>
    <row r="517" spans="1:9" ht="39" customHeight="1">
      <c r="A517" s="26" t="s">
        <v>364</v>
      </c>
      <c r="B517" s="32" t="s">
        <v>605</v>
      </c>
      <c r="C517" s="20" t="s">
        <v>104</v>
      </c>
      <c r="D517" s="20" t="s">
        <v>28</v>
      </c>
      <c r="E517" s="20" t="s">
        <v>365</v>
      </c>
      <c r="F517" s="21"/>
      <c r="G517" s="61">
        <f>G522+G518</f>
        <v>27568797</v>
      </c>
      <c r="H517" s="122"/>
      <c r="I517" s="22">
        <f>G517+H517</f>
        <v>27568797</v>
      </c>
    </row>
    <row r="518" spans="1:9" ht="39" customHeight="1">
      <c r="A518" s="19" t="s">
        <v>366</v>
      </c>
      <c r="B518" s="32" t="s">
        <v>605</v>
      </c>
      <c r="C518" s="20" t="s">
        <v>104</v>
      </c>
      <c r="D518" s="20" t="s">
        <v>28</v>
      </c>
      <c r="E518" s="20" t="s">
        <v>367</v>
      </c>
      <c r="F518" s="21"/>
      <c r="G518" s="61">
        <f>G519</f>
        <v>818667.6</v>
      </c>
      <c r="H518" s="122"/>
      <c r="I518" s="22">
        <f t="shared" si="7"/>
        <v>818667.6</v>
      </c>
    </row>
    <row r="519" spans="1:9" ht="24.75" customHeight="1">
      <c r="A519" s="84" t="s">
        <v>380</v>
      </c>
      <c r="B519" s="32" t="s">
        <v>605</v>
      </c>
      <c r="C519" s="20" t="s">
        <v>104</v>
      </c>
      <c r="D519" s="20" t="s">
        <v>28</v>
      </c>
      <c r="E519" s="20" t="s">
        <v>381</v>
      </c>
      <c r="F519" s="39"/>
      <c r="G519" s="61">
        <f>G520</f>
        <v>818667.6</v>
      </c>
      <c r="H519" s="122"/>
      <c r="I519" s="22">
        <f t="shared" si="7"/>
        <v>818667.6</v>
      </c>
    </row>
    <row r="520" spans="1:9" ht="20.25" customHeight="1">
      <c r="A520" s="84" t="s">
        <v>582</v>
      </c>
      <c r="B520" s="32" t="s">
        <v>605</v>
      </c>
      <c r="C520" s="20" t="s">
        <v>104</v>
      </c>
      <c r="D520" s="20" t="s">
        <v>28</v>
      </c>
      <c r="E520" s="20" t="s">
        <v>581</v>
      </c>
      <c r="F520" s="39"/>
      <c r="G520" s="61">
        <f>G521</f>
        <v>818667.6</v>
      </c>
      <c r="H520" s="122"/>
      <c r="I520" s="22">
        <f t="shared" si="7"/>
        <v>818667.6</v>
      </c>
    </row>
    <row r="521" spans="1:9" ht="28.5" customHeight="1">
      <c r="A521" s="29" t="s">
        <v>37</v>
      </c>
      <c r="B521" s="32" t="s">
        <v>605</v>
      </c>
      <c r="C521" s="20" t="s">
        <v>104</v>
      </c>
      <c r="D521" s="20" t="s">
        <v>28</v>
      </c>
      <c r="E521" s="20" t="s">
        <v>581</v>
      </c>
      <c r="F521" s="21" t="s">
        <v>38</v>
      </c>
      <c r="G521" s="61">
        <f>49120-32746+802293.6</f>
        <v>818667.6</v>
      </c>
      <c r="H521" s="122"/>
      <c r="I521" s="22">
        <f t="shared" si="7"/>
        <v>818667.6</v>
      </c>
    </row>
    <row r="522" spans="1:9" s="36" customFormat="1" ht="40.5" customHeight="1">
      <c r="A522" s="29" t="s">
        <v>416</v>
      </c>
      <c r="B522" s="20" t="s">
        <v>605</v>
      </c>
      <c r="C522" s="32" t="s">
        <v>104</v>
      </c>
      <c r="D522" s="32" t="s">
        <v>28</v>
      </c>
      <c r="E522" s="32" t="s">
        <v>417</v>
      </c>
      <c r="F522" s="39"/>
      <c r="G522" s="123">
        <f>G523+G529</f>
        <v>26750129.4</v>
      </c>
      <c r="H522" s="125"/>
      <c r="I522" s="35">
        <f aca="true" t="shared" si="9" ref="I522:I608">G522+H522</f>
        <v>26750129.4</v>
      </c>
    </row>
    <row r="523" spans="1:9" ht="25.5">
      <c r="A523" s="41" t="s">
        <v>418</v>
      </c>
      <c r="B523" s="20" t="s">
        <v>605</v>
      </c>
      <c r="C523" s="20" t="s">
        <v>104</v>
      </c>
      <c r="D523" s="20" t="s">
        <v>28</v>
      </c>
      <c r="E523" s="20" t="s">
        <v>419</v>
      </c>
      <c r="F523" s="21"/>
      <c r="G523" s="61">
        <f>G524</f>
        <v>22656796</v>
      </c>
      <c r="H523" s="122"/>
      <c r="I523" s="22">
        <f t="shared" si="9"/>
        <v>22656796</v>
      </c>
    </row>
    <row r="524" spans="1:9" ht="25.5">
      <c r="A524" s="41" t="s">
        <v>199</v>
      </c>
      <c r="B524" s="20" t="s">
        <v>605</v>
      </c>
      <c r="C524" s="20" t="s">
        <v>104</v>
      </c>
      <c r="D524" s="20" t="s">
        <v>28</v>
      </c>
      <c r="E524" s="20" t="s">
        <v>420</v>
      </c>
      <c r="F524" s="21"/>
      <c r="G524" s="61">
        <f>G525+G526+G528+G527</f>
        <v>22656796</v>
      </c>
      <c r="H524" s="122"/>
      <c r="I524" s="22">
        <f t="shared" si="9"/>
        <v>22656796</v>
      </c>
    </row>
    <row r="525" spans="1:9" ht="43.5" customHeight="1">
      <c r="A525" s="29" t="s">
        <v>25</v>
      </c>
      <c r="B525" s="20" t="s">
        <v>605</v>
      </c>
      <c r="C525" s="20" t="s">
        <v>104</v>
      </c>
      <c r="D525" s="20" t="s">
        <v>28</v>
      </c>
      <c r="E525" s="20" t="s">
        <v>420</v>
      </c>
      <c r="F525" s="21" t="s">
        <v>26</v>
      </c>
      <c r="G525" s="61">
        <v>16358400</v>
      </c>
      <c r="H525" s="122"/>
      <c r="I525" s="22">
        <f t="shared" si="9"/>
        <v>16358400</v>
      </c>
    </row>
    <row r="526" spans="1:9" ht="26.25" customHeight="1">
      <c r="A526" s="29" t="s">
        <v>37</v>
      </c>
      <c r="B526" s="20" t="s">
        <v>605</v>
      </c>
      <c r="C526" s="20" t="s">
        <v>104</v>
      </c>
      <c r="D526" s="20" t="s">
        <v>28</v>
      </c>
      <c r="E526" s="20" t="s">
        <v>420</v>
      </c>
      <c r="F526" s="21" t="s">
        <v>38</v>
      </c>
      <c r="G526" s="61">
        <f>1464634+33275+4639375</f>
        <v>6137284</v>
      </c>
      <c r="H526" s="122"/>
      <c r="I526" s="22">
        <f t="shared" si="9"/>
        <v>6137284</v>
      </c>
    </row>
    <row r="527" spans="1:9" ht="26.25">
      <c r="A527" s="67" t="s">
        <v>253</v>
      </c>
      <c r="B527" s="32" t="s">
        <v>605</v>
      </c>
      <c r="C527" s="20" t="s">
        <v>104</v>
      </c>
      <c r="D527" s="20" t="s">
        <v>28</v>
      </c>
      <c r="E527" s="20" t="s">
        <v>420</v>
      </c>
      <c r="F527" s="21" t="s">
        <v>254</v>
      </c>
      <c r="G527" s="61">
        <v>92032</v>
      </c>
      <c r="H527" s="127"/>
      <c r="I527" s="22">
        <f>G527+H527</f>
        <v>92032</v>
      </c>
    </row>
    <row r="528" spans="1:9" ht="22.5" customHeight="1">
      <c r="A528" s="41" t="s">
        <v>79</v>
      </c>
      <c r="B528" s="32" t="s">
        <v>605</v>
      </c>
      <c r="C528" s="20" t="s">
        <v>104</v>
      </c>
      <c r="D528" s="20" t="s">
        <v>28</v>
      </c>
      <c r="E528" s="20" t="s">
        <v>420</v>
      </c>
      <c r="F528" s="21" t="s">
        <v>80</v>
      </c>
      <c r="G528" s="61">
        <v>69080</v>
      </c>
      <c r="H528" s="127"/>
      <c r="I528" s="22">
        <f t="shared" si="9"/>
        <v>69080</v>
      </c>
    </row>
    <row r="529" spans="1:9" ht="18" customHeight="1">
      <c r="A529" s="84" t="s">
        <v>380</v>
      </c>
      <c r="B529" s="32" t="s">
        <v>605</v>
      </c>
      <c r="C529" s="20" t="s">
        <v>104</v>
      </c>
      <c r="D529" s="20" t="s">
        <v>28</v>
      </c>
      <c r="E529" s="20" t="s">
        <v>584</v>
      </c>
      <c r="F529" s="39"/>
      <c r="G529" s="61">
        <f>G530</f>
        <v>4093333.4</v>
      </c>
      <c r="H529" s="127"/>
      <c r="I529" s="22">
        <f t="shared" si="9"/>
        <v>4093333.4</v>
      </c>
    </row>
    <row r="530" spans="1:9" ht="18" customHeight="1">
      <c r="A530" s="84" t="s">
        <v>582</v>
      </c>
      <c r="B530" s="32" t="s">
        <v>605</v>
      </c>
      <c r="C530" s="20" t="s">
        <v>104</v>
      </c>
      <c r="D530" s="20" t="s">
        <v>28</v>
      </c>
      <c r="E530" s="20" t="s">
        <v>585</v>
      </c>
      <c r="F530" s="39"/>
      <c r="G530" s="61">
        <f>G531</f>
        <v>4093333.4</v>
      </c>
      <c r="H530" s="127"/>
      <c r="I530" s="22">
        <f t="shared" si="9"/>
        <v>4093333.4</v>
      </c>
    </row>
    <row r="531" spans="1:9" ht="29.25" customHeight="1">
      <c r="A531" s="29" t="s">
        <v>37</v>
      </c>
      <c r="B531" s="32" t="s">
        <v>605</v>
      </c>
      <c r="C531" s="20" t="s">
        <v>104</v>
      </c>
      <c r="D531" s="20" t="s">
        <v>28</v>
      </c>
      <c r="E531" s="20" t="s">
        <v>585</v>
      </c>
      <c r="F531" s="21" t="s">
        <v>38</v>
      </c>
      <c r="G531" s="61">
        <f>49120+32746+4011467.4</f>
        <v>4093333.4</v>
      </c>
      <c r="H531" s="127"/>
      <c r="I531" s="22">
        <f t="shared" si="9"/>
        <v>4093333.4</v>
      </c>
    </row>
    <row r="532" spans="1:9" ht="15">
      <c r="A532" s="26" t="s">
        <v>602</v>
      </c>
      <c r="B532" s="20" t="s">
        <v>605</v>
      </c>
      <c r="C532" s="20" t="s">
        <v>104</v>
      </c>
      <c r="D532" s="20" t="s">
        <v>104</v>
      </c>
      <c r="E532" s="20"/>
      <c r="F532" s="21"/>
      <c r="G532" s="61">
        <f>G533</f>
        <v>14780730</v>
      </c>
      <c r="H532" s="127">
        <f>H533</f>
        <v>1257677.06</v>
      </c>
      <c r="I532" s="22">
        <f t="shared" si="9"/>
        <v>16038407.06</v>
      </c>
    </row>
    <row r="533" spans="1:9" ht="53.25" customHeight="1">
      <c r="A533" s="41" t="s">
        <v>422</v>
      </c>
      <c r="B533" s="20" t="s">
        <v>605</v>
      </c>
      <c r="C533" s="20" t="s">
        <v>104</v>
      </c>
      <c r="D533" s="20" t="s">
        <v>104</v>
      </c>
      <c r="E533" s="49" t="s">
        <v>423</v>
      </c>
      <c r="F533" s="21"/>
      <c r="G533" s="61">
        <f>G534</f>
        <v>14780730</v>
      </c>
      <c r="H533" s="122">
        <f>H534</f>
        <v>1257677.06</v>
      </c>
      <c r="I533" s="22">
        <f t="shared" si="9"/>
        <v>16038407.06</v>
      </c>
    </row>
    <row r="534" spans="1:9" ht="60" customHeight="1">
      <c r="A534" s="66" t="s">
        <v>430</v>
      </c>
      <c r="B534" s="20" t="s">
        <v>605</v>
      </c>
      <c r="C534" s="20" t="s">
        <v>104</v>
      </c>
      <c r="D534" s="20" t="s">
        <v>104</v>
      </c>
      <c r="E534" s="49" t="s">
        <v>431</v>
      </c>
      <c r="F534" s="56"/>
      <c r="G534" s="61">
        <f>G535+G543+G540</f>
        <v>14780730</v>
      </c>
      <c r="H534" s="122">
        <f>H536+H548</f>
        <v>1257677.06</v>
      </c>
      <c r="I534" s="22">
        <f t="shared" si="9"/>
        <v>16038407.06</v>
      </c>
    </row>
    <row r="535" spans="1:9" ht="31.5" customHeight="1">
      <c r="A535" s="41" t="s">
        <v>432</v>
      </c>
      <c r="B535" s="20" t="s">
        <v>605</v>
      </c>
      <c r="C535" s="20" t="s">
        <v>104</v>
      </c>
      <c r="D535" s="20" t="s">
        <v>104</v>
      </c>
      <c r="E535" s="49" t="s">
        <v>433</v>
      </c>
      <c r="F535" s="56"/>
      <c r="G535" s="61">
        <f>G536+G538</f>
        <v>775170</v>
      </c>
      <c r="H535" s="122"/>
      <c r="I535" s="22">
        <f t="shared" si="9"/>
        <v>775170</v>
      </c>
    </row>
    <row r="536" spans="1:9" ht="15">
      <c r="A536" s="26" t="s">
        <v>434</v>
      </c>
      <c r="B536" s="20" t="s">
        <v>605</v>
      </c>
      <c r="C536" s="20" t="s">
        <v>104</v>
      </c>
      <c r="D536" s="20" t="s">
        <v>104</v>
      </c>
      <c r="E536" s="49" t="s">
        <v>435</v>
      </c>
      <c r="F536" s="21"/>
      <c r="G536" s="61">
        <f>G537</f>
        <v>297132</v>
      </c>
      <c r="H536" s="122"/>
      <c r="I536" s="22">
        <f t="shared" si="9"/>
        <v>297132</v>
      </c>
    </row>
    <row r="537" spans="1:9" ht="24.75">
      <c r="A537" s="89" t="s">
        <v>37</v>
      </c>
      <c r="B537" s="20" t="s">
        <v>605</v>
      </c>
      <c r="C537" s="20" t="s">
        <v>104</v>
      </c>
      <c r="D537" s="20" t="s">
        <v>104</v>
      </c>
      <c r="E537" s="49" t="s">
        <v>435</v>
      </c>
      <c r="F537" s="56" t="s">
        <v>38</v>
      </c>
      <c r="G537" s="61">
        <v>297132</v>
      </c>
      <c r="H537" s="122"/>
      <c r="I537" s="22">
        <f t="shared" si="9"/>
        <v>297132</v>
      </c>
    </row>
    <row r="538" spans="1:9" ht="15">
      <c r="A538" s="85" t="s">
        <v>436</v>
      </c>
      <c r="B538" s="20" t="s">
        <v>605</v>
      </c>
      <c r="C538" s="20" t="s">
        <v>104</v>
      </c>
      <c r="D538" s="20" t="s">
        <v>104</v>
      </c>
      <c r="E538" s="49" t="s">
        <v>437</v>
      </c>
      <c r="F538" s="21"/>
      <c r="G538" s="61">
        <f>G539</f>
        <v>478038</v>
      </c>
      <c r="H538" s="122"/>
      <c r="I538" s="22">
        <f t="shared" si="9"/>
        <v>478038</v>
      </c>
    </row>
    <row r="539" spans="1:9" ht="24.75">
      <c r="A539" s="89" t="s">
        <v>37</v>
      </c>
      <c r="B539" s="20" t="s">
        <v>605</v>
      </c>
      <c r="C539" s="20" t="s">
        <v>104</v>
      </c>
      <c r="D539" s="20" t="s">
        <v>104</v>
      </c>
      <c r="E539" s="49" t="s">
        <v>437</v>
      </c>
      <c r="F539" s="56" t="s">
        <v>38</v>
      </c>
      <c r="G539" s="61">
        <v>478038</v>
      </c>
      <c r="H539" s="122"/>
      <c r="I539" s="22">
        <f t="shared" si="9"/>
        <v>478038</v>
      </c>
    </row>
    <row r="540" spans="1:9" ht="22.5" customHeight="1">
      <c r="A540" s="41" t="s">
        <v>440</v>
      </c>
      <c r="B540" s="20" t="s">
        <v>605</v>
      </c>
      <c r="C540" s="20" t="s">
        <v>104</v>
      </c>
      <c r="D540" s="20" t="s">
        <v>104</v>
      </c>
      <c r="E540" s="49" t="s">
        <v>441</v>
      </c>
      <c r="F540" s="56"/>
      <c r="G540" s="61">
        <f>G541</f>
        <v>40000</v>
      </c>
      <c r="H540" s="122"/>
      <c r="I540" s="22">
        <f t="shared" si="9"/>
        <v>40000</v>
      </c>
    </row>
    <row r="541" spans="1:9" ht="15" customHeight="1">
      <c r="A541" s="89" t="s">
        <v>438</v>
      </c>
      <c r="B541" s="20" t="s">
        <v>605</v>
      </c>
      <c r="C541" s="20" t="s">
        <v>104</v>
      </c>
      <c r="D541" s="20" t="s">
        <v>104</v>
      </c>
      <c r="E541" s="49" t="s">
        <v>442</v>
      </c>
      <c r="F541" s="56"/>
      <c r="G541" s="61">
        <f>G542</f>
        <v>40000</v>
      </c>
      <c r="H541" s="122"/>
      <c r="I541" s="22">
        <f t="shared" si="9"/>
        <v>40000</v>
      </c>
    </row>
    <row r="542" spans="1:9" ht="24.75">
      <c r="A542" s="89" t="s">
        <v>37</v>
      </c>
      <c r="B542" s="20" t="s">
        <v>605</v>
      </c>
      <c r="C542" s="20" t="s">
        <v>104</v>
      </c>
      <c r="D542" s="20" t="s">
        <v>104</v>
      </c>
      <c r="E542" s="49" t="s">
        <v>442</v>
      </c>
      <c r="F542" s="56" t="s">
        <v>38</v>
      </c>
      <c r="G542" s="61">
        <v>40000</v>
      </c>
      <c r="H542" s="122"/>
      <c r="I542" s="22">
        <f t="shared" si="9"/>
        <v>40000</v>
      </c>
    </row>
    <row r="543" spans="1:9" ht="39.75" customHeight="1">
      <c r="A543" s="41" t="s">
        <v>443</v>
      </c>
      <c r="B543" s="20" t="s">
        <v>605</v>
      </c>
      <c r="C543" s="20" t="s">
        <v>104</v>
      </c>
      <c r="D543" s="20" t="s">
        <v>104</v>
      </c>
      <c r="E543" s="49" t="s">
        <v>444</v>
      </c>
      <c r="F543" s="56"/>
      <c r="G543" s="61">
        <f>G548+G546+G544</f>
        <v>13965560</v>
      </c>
      <c r="H543" s="122">
        <f>H548</f>
        <v>1257677.06</v>
      </c>
      <c r="I543" s="22">
        <f t="shared" si="9"/>
        <v>15223237.06</v>
      </c>
    </row>
    <row r="544" spans="1:9" ht="30" customHeight="1">
      <c r="A544" s="41" t="s">
        <v>724</v>
      </c>
      <c r="B544" s="20" t="s">
        <v>605</v>
      </c>
      <c r="C544" s="20" t="s">
        <v>104</v>
      </c>
      <c r="D544" s="20" t="s">
        <v>104</v>
      </c>
      <c r="E544" s="49" t="s">
        <v>723</v>
      </c>
      <c r="F544" s="56"/>
      <c r="G544" s="61">
        <f>G545</f>
        <v>9186415</v>
      </c>
      <c r="H544" s="127"/>
      <c r="I544" s="22">
        <f t="shared" si="9"/>
        <v>9186415</v>
      </c>
    </row>
    <row r="545" spans="1:9" ht="35.25" customHeight="1">
      <c r="A545" s="29" t="s">
        <v>37</v>
      </c>
      <c r="B545" s="20" t="s">
        <v>605</v>
      </c>
      <c r="C545" s="20" t="s">
        <v>104</v>
      </c>
      <c r="D545" s="20" t="s">
        <v>104</v>
      </c>
      <c r="E545" s="49" t="s">
        <v>723</v>
      </c>
      <c r="F545" s="56" t="s">
        <v>38</v>
      </c>
      <c r="G545" s="61">
        <f>9186415</f>
        <v>9186415</v>
      </c>
      <c r="H545" s="127"/>
      <c r="I545" s="22">
        <f t="shared" si="9"/>
        <v>9186415</v>
      </c>
    </row>
    <row r="546" spans="1:9" ht="33" customHeight="1">
      <c r="A546" s="41" t="s">
        <v>725</v>
      </c>
      <c r="B546" s="20" t="s">
        <v>605</v>
      </c>
      <c r="C546" s="20" t="s">
        <v>104</v>
      </c>
      <c r="D546" s="20" t="s">
        <v>104</v>
      </c>
      <c r="E546" s="49" t="s">
        <v>722</v>
      </c>
      <c r="F546" s="56"/>
      <c r="G546" s="61">
        <f>G547</f>
        <v>3937035</v>
      </c>
      <c r="H546" s="127"/>
      <c r="I546" s="22">
        <f t="shared" si="9"/>
        <v>3937035</v>
      </c>
    </row>
    <row r="547" spans="1:9" ht="31.5" customHeight="1">
      <c r="A547" s="29" t="s">
        <v>37</v>
      </c>
      <c r="B547" s="20" t="s">
        <v>605</v>
      </c>
      <c r="C547" s="20" t="s">
        <v>104</v>
      </c>
      <c r="D547" s="20" t="s">
        <v>104</v>
      </c>
      <c r="E547" s="49" t="s">
        <v>722</v>
      </c>
      <c r="F547" s="56" t="s">
        <v>38</v>
      </c>
      <c r="G547" s="61">
        <f>3937035</f>
        <v>3937035</v>
      </c>
      <c r="H547" s="127"/>
      <c r="I547" s="22">
        <f t="shared" si="9"/>
        <v>3937035</v>
      </c>
    </row>
    <row r="548" spans="1:9" ht="29.25" customHeight="1">
      <c r="A548" s="141" t="s">
        <v>199</v>
      </c>
      <c r="B548" s="20" t="s">
        <v>605</v>
      </c>
      <c r="C548" s="20" t="s">
        <v>104</v>
      </c>
      <c r="D548" s="20" t="s">
        <v>104</v>
      </c>
      <c r="E548" s="49" t="s">
        <v>445</v>
      </c>
      <c r="F548" s="56"/>
      <c r="G548" s="61">
        <f>G549+G550+G551</f>
        <v>842110</v>
      </c>
      <c r="H548" s="122">
        <f>H549+H550+H551</f>
        <v>1257677.06</v>
      </c>
      <c r="I548" s="22">
        <f t="shared" si="9"/>
        <v>2099787.06</v>
      </c>
    </row>
    <row r="549" spans="1:9" ht="27.75" customHeight="1">
      <c r="A549" s="26" t="s">
        <v>446</v>
      </c>
      <c r="B549" s="20" t="s">
        <v>605</v>
      </c>
      <c r="C549" s="20" t="s">
        <v>104</v>
      </c>
      <c r="D549" s="20" t="s">
        <v>104</v>
      </c>
      <c r="E549" s="49" t="s">
        <v>445</v>
      </c>
      <c r="F549" s="21" t="s">
        <v>26</v>
      </c>
      <c r="G549" s="61">
        <v>657700</v>
      </c>
      <c r="H549" s="122"/>
      <c r="I549" s="22">
        <f t="shared" si="9"/>
        <v>657700</v>
      </c>
    </row>
    <row r="550" spans="1:9" ht="29.25" customHeight="1">
      <c r="A550" s="29" t="s">
        <v>37</v>
      </c>
      <c r="B550" s="20" t="s">
        <v>605</v>
      </c>
      <c r="C550" s="20" t="s">
        <v>104</v>
      </c>
      <c r="D550" s="20" t="s">
        <v>104</v>
      </c>
      <c r="E550" s="49" t="s">
        <v>445</v>
      </c>
      <c r="F550" s="56" t="s">
        <v>38</v>
      </c>
      <c r="G550" s="61">
        <f>1274360-1141560</f>
        <v>132800</v>
      </c>
      <c r="H550" s="122">
        <f>1141560+50000+66117.06</f>
        <v>1257677.06</v>
      </c>
      <c r="I550" s="22">
        <f t="shared" si="9"/>
        <v>1390477.06</v>
      </c>
    </row>
    <row r="551" spans="1:9" ht="15">
      <c r="A551" s="41" t="s">
        <v>79</v>
      </c>
      <c r="B551" s="20" t="s">
        <v>605</v>
      </c>
      <c r="C551" s="20" t="s">
        <v>104</v>
      </c>
      <c r="D551" s="20" t="s">
        <v>104</v>
      </c>
      <c r="E551" s="49" t="s">
        <v>445</v>
      </c>
      <c r="F551" s="56" t="s">
        <v>80</v>
      </c>
      <c r="G551" s="61">
        <v>51610</v>
      </c>
      <c r="H551" s="122"/>
      <c r="I551" s="22">
        <f t="shared" si="9"/>
        <v>51610</v>
      </c>
    </row>
    <row r="552" spans="1:9" ht="15">
      <c r="A552" s="26" t="s">
        <v>447</v>
      </c>
      <c r="B552" s="20" t="s">
        <v>605</v>
      </c>
      <c r="C552" s="20" t="s">
        <v>104</v>
      </c>
      <c r="D552" s="20" t="s">
        <v>215</v>
      </c>
      <c r="E552" s="20"/>
      <c r="F552" s="21"/>
      <c r="G552" s="61">
        <f>G553+G565</f>
        <v>9540107</v>
      </c>
      <c r="H552" s="61">
        <f>H553+H565</f>
        <v>25000</v>
      </c>
      <c r="I552" s="22">
        <f t="shared" si="9"/>
        <v>9565107</v>
      </c>
    </row>
    <row r="553" spans="1:9" ht="36" customHeight="1">
      <c r="A553" s="26" t="s">
        <v>364</v>
      </c>
      <c r="B553" s="20" t="s">
        <v>605</v>
      </c>
      <c r="C553" s="20" t="s">
        <v>104</v>
      </c>
      <c r="D553" s="20" t="s">
        <v>215</v>
      </c>
      <c r="E553" s="20" t="s">
        <v>365</v>
      </c>
      <c r="F553" s="21"/>
      <c r="G553" s="61">
        <f>G554</f>
        <v>9540107</v>
      </c>
      <c r="H553" s="61">
        <f>H554</f>
        <v>25000</v>
      </c>
      <c r="I553" s="22">
        <f t="shared" si="9"/>
        <v>9565107</v>
      </c>
    </row>
    <row r="554" spans="1:9" ht="58.5" customHeight="1">
      <c r="A554" s="83" t="s">
        <v>448</v>
      </c>
      <c r="B554" s="20" t="s">
        <v>605</v>
      </c>
      <c r="C554" s="32" t="s">
        <v>104</v>
      </c>
      <c r="D554" s="32" t="s">
        <v>215</v>
      </c>
      <c r="E554" s="32" t="s">
        <v>449</v>
      </c>
      <c r="F554" s="39"/>
      <c r="G554" s="123">
        <f>G555+G560</f>
        <v>9540107</v>
      </c>
      <c r="H554" s="123">
        <f>H555+H560</f>
        <v>25000</v>
      </c>
      <c r="I554" s="22">
        <f t="shared" si="9"/>
        <v>9565107</v>
      </c>
    </row>
    <row r="555" spans="1:9" ht="32.25" customHeight="1">
      <c r="A555" s="41" t="s">
        <v>450</v>
      </c>
      <c r="B555" s="20" t="s">
        <v>605</v>
      </c>
      <c r="C555" s="20" t="s">
        <v>104</v>
      </c>
      <c r="D555" s="20" t="s">
        <v>215</v>
      </c>
      <c r="E555" s="20" t="s">
        <v>451</v>
      </c>
      <c r="F555" s="21"/>
      <c r="G555" s="61">
        <f>G556</f>
        <v>9312523</v>
      </c>
      <c r="H555" s="61">
        <f>H556</f>
        <v>25000</v>
      </c>
      <c r="I555" s="22">
        <f t="shared" si="9"/>
        <v>9337523</v>
      </c>
    </row>
    <row r="556" spans="1:9" ht="28.5" customHeight="1">
      <c r="A556" s="41" t="s">
        <v>199</v>
      </c>
      <c r="B556" s="20" t="s">
        <v>605</v>
      </c>
      <c r="C556" s="20" t="s">
        <v>104</v>
      </c>
      <c r="D556" s="20" t="s">
        <v>215</v>
      </c>
      <c r="E556" s="20" t="s">
        <v>452</v>
      </c>
      <c r="F556" s="21"/>
      <c r="G556" s="61">
        <f>G557+G558+G559</f>
        <v>9312523</v>
      </c>
      <c r="H556" s="61">
        <f>H557+H558+H559</f>
        <v>25000</v>
      </c>
      <c r="I556" s="22">
        <f t="shared" si="9"/>
        <v>9337523</v>
      </c>
    </row>
    <row r="557" spans="1:9" ht="42.75" customHeight="1">
      <c r="A557" s="29" t="s">
        <v>25</v>
      </c>
      <c r="B557" s="20" t="s">
        <v>605</v>
      </c>
      <c r="C557" s="20" t="s">
        <v>104</v>
      </c>
      <c r="D557" s="20" t="s">
        <v>215</v>
      </c>
      <c r="E557" s="20" t="s">
        <v>452</v>
      </c>
      <c r="F557" s="21" t="s">
        <v>26</v>
      </c>
      <c r="G557" s="61">
        <v>8000000</v>
      </c>
      <c r="H557" s="122"/>
      <c r="I557" s="22">
        <f t="shared" si="9"/>
        <v>8000000</v>
      </c>
    </row>
    <row r="558" spans="1:9" ht="26.25">
      <c r="A558" s="29" t="s">
        <v>37</v>
      </c>
      <c r="B558" s="20" t="s">
        <v>605</v>
      </c>
      <c r="C558" s="20" t="s">
        <v>104</v>
      </c>
      <c r="D558" s="20" t="s">
        <v>215</v>
      </c>
      <c r="E558" s="20" t="s">
        <v>452</v>
      </c>
      <c r="F558" s="21" t="s">
        <v>38</v>
      </c>
      <c r="G558" s="61">
        <f>1281848-25000+27875</f>
        <v>1284723</v>
      </c>
      <c r="H558" s="122">
        <v>25000</v>
      </c>
      <c r="I558" s="22">
        <f t="shared" si="9"/>
        <v>1309723</v>
      </c>
    </row>
    <row r="559" spans="1:9" ht="15.75" customHeight="1">
      <c r="A559" s="41" t="s">
        <v>79</v>
      </c>
      <c r="B559" s="20" t="s">
        <v>605</v>
      </c>
      <c r="C559" s="20" t="s">
        <v>104</v>
      </c>
      <c r="D559" s="20" t="s">
        <v>215</v>
      </c>
      <c r="E559" s="20" t="s">
        <v>452</v>
      </c>
      <c r="F559" s="21" t="s">
        <v>80</v>
      </c>
      <c r="G559" s="61">
        <v>27800</v>
      </c>
      <c r="H559" s="122"/>
      <c r="I559" s="22">
        <f t="shared" si="9"/>
        <v>27800</v>
      </c>
    </row>
    <row r="560" spans="1:9" ht="29.25" customHeight="1">
      <c r="A560" s="41" t="s">
        <v>453</v>
      </c>
      <c r="B560" s="20" t="s">
        <v>605</v>
      </c>
      <c r="C560" s="20" t="s">
        <v>104</v>
      </c>
      <c r="D560" s="20" t="s">
        <v>215</v>
      </c>
      <c r="E560" s="20" t="s">
        <v>454</v>
      </c>
      <c r="F560" s="21"/>
      <c r="G560" s="61">
        <f>G561+G563</f>
        <v>227584</v>
      </c>
      <c r="H560" s="122"/>
      <c r="I560" s="22">
        <f t="shared" si="9"/>
        <v>227584</v>
      </c>
    </row>
    <row r="561" spans="1:9" ht="34.5" customHeight="1">
      <c r="A561" s="86" t="s">
        <v>455</v>
      </c>
      <c r="B561" s="20" t="s">
        <v>605</v>
      </c>
      <c r="C561" s="20" t="s">
        <v>104</v>
      </c>
      <c r="D561" s="20" t="s">
        <v>215</v>
      </c>
      <c r="E561" s="20" t="s">
        <v>456</v>
      </c>
      <c r="F561" s="21"/>
      <c r="G561" s="61">
        <f>G562</f>
        <v>227584</v>
      </c>
      <c r="H561" s="122"/>
      <c r="I561" s="22">
        <f t="shared" si="9"/>
        <v>227584</v>
      </c>
    </row>
    <row r="562" spans="1:9" ht="44.25" customHeight="1">
      <c r="A562" s="29" t="s">
        <v>25</v>
      </c>
      <c r="B562" s="20" t="s">
        <v>605</v>
      </c>
      <c r="C562" s="20" t="s">
        <v>104</v>
      </c>
      <c r="D562" s="20" t="s">
        <v>215</v>
      </c>
      <c r="E562" s="20" t="s">
        <v>456</v>
      </c>
      <c r="F562" s="21" t="s">
        <v>26</v>
      </c>
      <c r="G562" s="61">
        <v>227584</v>
      </c>
      <c r="H562" s="122"/>
      <c r="I562" s="22">
        <f t="shared" si="9"/>
        <v>227584</v>
      </c>
    </row>
    <row r="563" spans="1:9" ht="15" hidden="1">
      <c r="A563" s="29" t="s">
        <v>402</v>
      </c>
      <c r="B563" s="20" t="s">
        <v>605</v>
      </c>
      <c r="C563" s="20" t="s">
        <v>104</v>
      </c>
      <c r="D563" s="20" t="s">
        <v>215</v>
      </c>
      <c r="E563" s="20" t="s">
        <v>457</v>
      </c>
      <c r="F563" s="21"/>
      <c r="G563" s="61">
        <f>G564</f>
        <v>0</v>
      </c>
      <c r="H563" s="127"/>
      <c r="I563" s="22">
        <f t="shared" si="9"/>
        <v>0</v>
      </c>
    </row>
    <row r="564" spans="1:9" ht="26.25" hidden="1">
      <c r="A564" s="29" t="s">
        <v>37</v>
      </c>
      <c r="B564" s="20" t="s">
        <v>605</v>
      </c>
      <c r="C564" s="20" t="s">
        <v>104</v>
      </c>
      <c r="D564" s="20" t="s">
        <v>215</v>
      </c>
      <c r="E564" s="20" t="s">
        <v>457</v>
      </c>
      <c r="F564" s="21" t="s">
        <v>38</v>
      </c>
      <c r="G564" s="61"/>
      <c r="H564" s="127"/>
      <c r="I564" s="22">
        <f t="shared" si="9"/>
        <v>0</v>
      </c>
    </row>
    <row r="565" spans="1:9" ht="25.5" hidden="1">
      <c r="A565" s="41" t="s">
        <v>458</v>
      </c>
      <c r="B565" s="20" t="s">
        <v>605</v>
      </c>
      <c r="C565" s="20" t="s">
        <v>104</v>
      </c>
      <c r="D565" s="20" t="s">
        <v>215</v>
      </c>
      <c r="E565" s="30" t="s">
        <v>459</v>
      </c>
      <c r="F565" s="21"/>
      <c r="G565" s="61">
        <f>G566</f>
        <v>0</v>
      </c>
      <c r="H565" s="127"/>
      <c r="I565" s="22">
        <f t="shared" si="9"/>
        <v>0</v>
      </c>
    </row>
    <row r="566" spans="1:9" ht="26.25" customHeight="1" hidden="1">
      <c r="A566" s="41" t="s">
        <v>460</v>
      </c>
      <c r="B566" s="20" t="s">
        <v>605</v>
      </c>
      <c r="C566" s="20" t="s">
        <v>104</v>
      </c>
      <c r="D566" s="20" t="s">
        <v>215</v>
      </c>
      <c r="E566" s="30" t="s">
        <v>461</v>
      </c>
      <c r="F566" s="21"/>
      <c r="G566" s="61">
        <f>G567</f>
        <v>0</v>
      </c>
      <c r="H566" s="127"/>
      <c r="I566" s="22">
        <f t="shared" si="9"/>
        <v>0</v>
      </c>
    </row>
    <row r="567" spans="1:9" ht="17.25" customHeight="1" hidden="1">
      <c r="A567" s="41" t="s">
        <v>462</v>
      </c>
      <c r="B567" s="20" t="s">
        <v>605</v>
      </c>
      <c r="C567" s="20" t="s">
        <v>104</v>
      </c>
      <c r="D567" s="20" t="s">
        <v>215</v>
      </c>
      <c r="E567" s="87" t="s">
        <v>463</v>
      </c>
      <c r="F567" s="21"/>
      <c r="G567" s="61">
        <f>G568</f>
        <v>0</v>
      </c>
      <c r="H567" s="127"/>
      <c r="I567" s="22">
        <f t="shared" si="9"/>
        <v>0</v>
      </c>
    </row>
    <row r="568" spans="1:9" ht="26.25" hidden="1">
      <c r="A568" s="29" t="s">
        <v>37</v>
      </c>
      <c r="B568" s="20" t="s">
        <v>605</v>
      </c>
      <c r="C568" s="20" t="s">
        <v>104</v>
      </c>
      <c r="D568" s="20" t="s">
        <v>215</v>
      </c>
      <c r="E568" s="30" t="s">
        <v>463</v>
      </c>
      <c r="F568" s="21" t="s">
        <v>38</v>
      </c>
      <c r="G568" s="61"/>
      <c r="H568" s="127"/>
      <c r="I568" s="22">
        <f t="shared" si="9"/>
        <v>0</v>
      </c>
    </row>
    <row r="569" spans="1:9" ht="17.25" customHeight="1">
      <c r="A569" s="26" t="s">
        <v>498</v>
      </c>
      <c r="B569" s="20" t="s">
        <v>605</v>
      </c>
      <c r="C569" s="20">
        <v>10</v>
      </c>
      <c r="D569" s="20"/>
      <c r="E569" s="20"/>
      <c r="F569" s="21"/>
      <c r="G569" s="61">
        <f>G570+G582</f>
        <v>33443453</v>
      </c>
      <c r="H569" s="127"/>
      <c r="I569" s="22">
        <f t="shared" si="9"/>
        <v>33443453</v>
      </c>
    </row>
    <row r="570" spans="1:9" ht="16.5" customHeight="1">
      <c r="A570" s="26" t="s">
        <v>508</v>
      </c>
      <c r="B570" s="20" t="s">
        <v>605</v>
      </c>
      <c r="C570" s="20">
        <v>10</v>
      </c>
      <c r="D570" s="20" t="s">
        <v>28</v>
      </c>
      <c r="E570" s="20"/>
      <c r="F570" s="21"/>
      <c r="G570" s="61">
        <f>G571</f>
        <v>21735670</v>
      </c>
      <c r="H570" s="127"/>
      <c r="I570" s="22">
        <f t="shared" si="9"/>
        <v>21735670</v>
      </c>
    </row>
    <row r="571" spans="1:9" ht="27.75" customHeight="1">
      <c r="A571" s="26" t="s">
        <v>364</v>
      </c>
      <c r="B571" s="20" t="s">
        <v>605</v>
      </c>
      <c r="C571" s="20">
        <v>10</v>
      </c>
      <c r="D571" s="20" t="s">
        <v>28</v>
      </c>
      <c r="E571" s="20" t="s">
        <v>365</v>
      </c>
      <c r="F571" s="21"/>
      <c r="G571" s="61">
        <f>G572+G577</f>
        <v>21735670</v>
      </c>
      <c r="H571" s="127"/>
      <c r="I571" s="22">
        <f t="shared" si="9"/>
        <v>21735670</v>
      </c>
    </row>
    <row r="572" spans="1:9" ht="45" customHeight="1">
      <c r="A572" s="84" t="s">
        <v>366</v>
      </c>
      <c r="B572" s="20" t="s">
        <v>605</v>
      </c>
      <c r="C572" s="32">
        <v>10</v>
      </c>
      <c r="D572" s="32" t="s">
        <v>28</v>
      </c>
      <c r="E572" s="32" t="s">
        <v>367</v>
      </c>
      <c r="F572" s="39"/>
      <c r="G572" s="123">
        <f>G573</f>
        <v>21310670</v>
      </c>
      <c r="H572" s="127"/>
      <c r="I572" s="22">
        <f t="shared" si="9"/>
        <v>21310670</v>
      </c>
    </row>
    <row r="573" spans="1:9" ht="28.5" customHeight="1">
      <c r="A573" s="41" t="s">
        <v>525</v>
      </c>
      <c r="B573" s="20" t="s">
        <v>605</v>
      </c>
      <c r="C573" s="20">
        <v>10</v>
      </c>
      <c r="D573" s="20" t="s">
        <v>28</v>
      </c>
      <c r="E573" s="20" t="s">
        <v>526</v>
      </c>
      <c r="F573" s="21"/>
      <c r="G573" s="61">
        <f>G574</f>
        <v>21310670</v>
      </c>
      <c r="H573" s="127"/>
      <c r="I573" s="22">
        <f t="shared" si="9"/>
        <v>21310670</v>
      </c>
    </row>
    <row r="574" spans="1:9" ht="53.25" customHeight="1">
      <c r="A574" s="124" t="s">
        <v>527</v>
      </c>
      <c r="B574" s="20" t="s">
        <v>605</v>
      </c>
      <c r="C574" s="20">
        <v>10</v>
      </c>
      <c r="D574" s="20" t="s">
        <v>28</v>
      </c>
      <c r="E574" s="20" t="s">
        <v>528</v>
      </c>
      <c r="F574" s="21"/>
      <c r="G574" s="61">
        <f>G575+G576</f>
        <v>21310670</v>
      </c>
      <c r="H574" s="122"/>
      <c r="I574" s="22">
        <f t="shared" si="9"/>
        <v>21310670</v>
      </c>
    </row>
    <row r="575" spans="1:9" ht="26.25" hidden="1">
      <c r="A575" s="29" t="s">
        <v>37</v>
      </c>
      <c r="B575" s="20" t="s">
        <v>605</v>
      </c>
      <c r="C575" s="20">
        <v>10</v>
      </c>
      <c r="D575" s="20" t="s">
        <v>28</v>
      </c>
      <c r="E575" s="20" t="s">
        <v>528</v>
      </c>
      <c r="F575" s="21" t="s">
        <v>38</v>
      </c>
      <c r="G575" s="61"/>
      <c r="H575" s="122"/>
      <c r="I575" s="22">
        <f>G575+H575</f>
        <v>0</v>
      </c>
    </row>
    <row r="576" spans="1:9" ht="19.5" customHeight="1">
      <c r="A576" s="94" t="s">
        <v>210</v>
      </c>
      <c r="B576" s="20" t="s">
        <v>605</v>
      </c>
      <c r="C576" s="20">
        <v>10</v>
      </c>
      <c r="D576" s="20" t="s">
        <v>28</v>
      </c>
      <c r="E576" s="20" t="s">
        <v>528</v>
      </c>
      <c r="F576" s="21" t="s">
        <v>211</v>
      </c>
      <c r="G576" s="61">
        <v>21310670</v>
      </c>
      <c r="H576" s="122"/>
      <c r="I576" s="22">
        <f t="shared" si="9"/>
        <v>21310670</v>
      </c>
    </row>
    <row r="577" spans="1:9" ht="46.5" customHeight="1">
      <c r="A577" s="29" t="s">
        <v>416</v>
      </c>
      <c r="B577" s="20" t="s">
        <v>605</v>
      </c>
      <c r="C577" s="32">
        <v>10</v>
      </c>
      <c r="D577" s="32" t="s">
        <v>28</v>
      </c>
      <c r="E577" s="32" t="s">
        <v>417</v>
      </c>
      <c r="F577" s="39"/>
      <c r="G577" s="123">
        <f>G578</f>
        <v>425000</v>
      </c>
      <c r="H577" s="122"/>
      <c r="I577" s="22">
        <f>G577+H577</f>
        <v>425000</v>
      </c>
    </row>
    <row r="578" spans="1:9" ht="29.25" customHeight="1">
      <c r="A578" s="95" t="s">
        <v>529</v>
      </c>
      <c r="B578" s="20" t="s">
        <v>605</v>
      </c>
      <c r="C578" s="20">
        <v>10</v>
      </c>
      <c r="D578" s="20" t="s">
        <v>28</v>
      </c>
      <c r="E578" s="20" t="s">
        <v>696</v>
      </c>
      <c r="F578" s="21"/>
      <c r="G578" s="61">
        <f>G579</f>
        <v>425000</v>
      </c>
      <c r="H578" s="122"/>
      <c r="I578" s="22">
        <f>G578+H578</f>
        <v>425000</v>
      </c>
    </row>
    <row r="579" spans="1:9" ht="52.5" customHeight="1">
      <c r="A579" s="78" t="s">
        <v>531</v>
      </c>
      <c r="B579" s="20" t="s">
        <v>605</v>
      </c>
      <c r="C579" s="20">
        <v>10</v>
      </c>
      <c r="D579" s="20" t="s">
        <v>28</v>
      </c>
      <c r="E579" s="20" t="s">
        <v>697</v>
      </c>
      <c r="F579" s="21"/>
      <c r="G579" s="61">
        <f>G581</f>
        <v>425000</v>
      </c>
      <c r="H579" s="122"/>
      <c r="I579" s="22">
        <f>G579+H579</f>
        <v>425000</v>
      </c>
    </row>
    <row r="580" spans="1:9" ht="26.25" hidden="1">
      <c r="A580" s="29" t="s">
        <v>37</v>
      </c>
      <c r="B580" s="20" t="s">
        <v>605</v>
      </c>
      <c r="C580" s="20">
        <v>10</v>
      </c>
      <c r="D580" s="20" t="s">
        <v>28</v>
      </c>
      <c r="E580" s="20" t="s">
        <v>532</v>
      </c>
      <c r="F580" s="21" t="s">
        <v>38</v>
      </c>
      <c r="G580" s="61"/>
      <c r="H580" s="122"/>
      <c r="I580" s="22">
        <f>G580+H580</f>
        <v>0</v>
      </c>
    </row>
    <row r="581" spans="1:9" ht="19.5" customHeight="1">
      <c r="A581" s="94" t="s">
        <v>210</v>
      </c>
      <c r="B581" s="20" t="s">
        <v>605</v>
      </c>
      <c r="C581" s="20">
        <v>10</v>
      </c>
      <c r="D581" s="20" t="s">
        <v>28</v>
      </c>
      <c r="E581" s="20" t="s">
        <v>697</v>
      </c>
      <c r="F581" s="21" t="s">
        <v>211</v>
      </c>
      <c r="G581" s="142">
        <v>425000</v>
      </c>
      <c r="H581" s="122"/>
      <c r="I581" s="22">
        <f>G581+H581</f>
        <v>425000</v>
      </c>
    </row>
    <row r="582" spans="1:9" ht="19.5" customHeight="1">
      <c r="A582" s="26" t="s">
        <v>533</v>
      </c>
      <c r="B582" s="20" t="s">
        <v>605</v>
      </c>
      <c r="C582" s="20">
        <v>10</v>
      </c>
      <c r="D582" s="20" t="s">
        <v>41</v>
      </c>
      <c r="E582" s="20"/>
      <c r="F582" s="21"/>
      <c r="G582" s="61">
        <f>G588+G583</f>
        <v>11707783</v>
      </c>
      <c r="H582" s="122"/>
      <c r="I582" s="22">
        <f t="shared" si="9"/>
        <v>11707783</v>
      </c>
    </row>
    <row r="583" spans="1:9" ht="47.25" customHeight="1">
      <c r="A583" s="26" t="s">
        <v>595</v>
      </c>
      <c r="B583" s="20" t="s">
        <v>605</v>
      </c>
      <c r="C583" s="20">
        <v>10</v>
      </c>
      <c r="D583" s="20" t="s">
        <v>41</v>
      </c>
      <c r="E583" s="96" t="s">
        <v>43</v>
      </c>
      <c r="F583" s="21"/>
      <c r="G583" s="61">
        <f>G584</f>
        <v>9594269</v>
      </c>
      <c r="H583" s="122"/>
      <c r="I583" s="22">
        <f t="shared" si="9"/>
        <v>9594269</v>
      </c>
    </row>
    <row r="584" spans="1:9" ht="58.5" customHeight="1">
      <c r="A584" s="66" t="s">
        <v>536</v>
      </c>
      <c r="B584" s="20" t="s">
        <v>605</v>
      </c>
      <c r="C584" s="20">
        <v>10</v>
      </c>
      <c r="D584" s="20" t="s">
        <v>41</v>
      </c>
      <c r="E584" s="20" t="s">
        <v>45</v>
      </c>
      <c r="F584" s="21"/>
      <c r="G584" s="61">
        <f>G586</f>
        <v>9594269</v>
      </c>
      <c r="H584" s="122"/>
      <c r="I584" s="22">
        <f t="shared" si="9"/>
        <v>9594269</v>
      </c>
    </row>
    <row r="585" spans="1:9" ht="40.5" customHeight="1">
      <c r="A585" s="41" t="s">
        <v>537</v>
      </c>
      <c r="B585" s="20" t="s">
        <v>605</v>
      </c>
      <c r="C585" s="20">
        <v>10</v>
      </c>
      <c r="D585" s="20" t="s">
        <v>41</v>
      </c>
      <c r="E585" s="20" t="s">
        <v>538</v>
      </c>
      <c r="F585" s="21"/>
      <c r="G585" s="61">
        <f>G586</f>
        <v>9594269</v>
      </c>
      <c r="H585" s="122"/>
      <c r="I585" s="22">
        <f t="shared" si="9"/>
        <v>9594269</v>
      </c>
    </row>
    <row r="586" spans="1:9" ht="30.75" customHeight="1">
      <c r="A586" s="27" t="s">
        <v>539</v>
      </c>
      <c r="B586" s="20" t="s">
        <v>605</v>
      </c>
      <c r="C586" s="20">
        <v>10</v>
      </c>
      <c r="D586" s="20" t="s">
        <v>41</v>
      </c>
      <c r="E586" s="20" t="s">
        <v>540</v>
      </c>
      <c r="F586" s="21"/>
      <c r="G586" s="61">
        <f>G587</f>
        <v>9594269</v>
      </c>
      <c r="H586" s="122"/>
      <c r="I586" s="22">
        <f t="shared" si="9"/>
        <v>9594269</v>
      </c>
    </row>
    <row r="587" spans="1:9" ht="19.5" customHeight="1">
      <c r="A587" s="94" t="s">
        <v>210</v>
      </c>
      <c r="B587" s="20" t="s">
        <v>605</v>
      </c>
      <c r="C587" s="20">
        <v>10</v>
      </c>
      <c r="D587" s="20" t="s">
        <v>41</v>
      </c>
      <c r="E587" s="20" t="s">
        <v>540</v>
      </c>
      <c r="F587" s="21" t="s">
        <v>211</v>
      </c>
      <c r="G587" s="61">
        <v>9594269</v>
      </c>
      <c r="H587" s="122"/>
      <c r="I587" s="22">
        <f t="shared" si="9"/>
        <v>9594269</v>
      </c>
    </row>
    <row r="588" spans="1:9" ht="32.25" customHeight="1">
      <c r="A588" s="26" t="s">
        <v>541</v>
      </c>
      <c r="B588" s="20" t="s">
        <v>605</v>
      </c>
      <c r="C588" s="20">
        <v>10</v>
      </c>
      <c r="D588" s="20" t="s">
        <v>41</v>
      </c>
      <c r="E588" s="96" t="s">
        <v>365</v>
      </c>
      <c r="F588" s="21"/>
      <c r="G588" s="61">
        <f>G589+G596</f>
        <v>2113514</v>
      </c>
      <c r="H588" s="122"/>
      <c r="I588" s="22">
        <f t="shared" si="9"/>
        <v>2113514</v>
      </c>
    </row>
    <row r="589" spans="1:9" ht="48.75" customHeight="1">
      <c r="A589" s="84" t="s">
        <v>366</v>
      </c>
      <c r="B589" s="20" t="s">
        <v>605</v>
      </c>
      <c r="C589" s="20">
        <v>10</v>
      </c>
      <c r="D589" s="20" t="s">
        <v>41</v>
      </c>
      <c r="E589" s="96" t="s">
        <v>367</v>
      </c>
      <c r="F589" s="21"/>
      <c r="G589" s="61">
        <f>G593+G590</f>
        <v>2108714</v>
      </c>
      <c r="H589" s="122"/>
      <c r="I589" s="22">
        <f t="shared" si="9"/>
        <v>2108714</v>
      </c>
    </row>
    <row r="590" spans="1:9" ht="30" customHeight="1">
      <c r="A590" s="41" t="s">
        <v>199</v>
      </c>
      <c r="B590" s="20" t="s">
        <v>605</v>
      </c>
      <c r="C590" s="20">
        <v>10</v>
      </c>
      <c r="D590" s="20" t="s">
        <v>41</v>
      </c>
      <c r="E590" s="96" t="s">
        <v>586</v>
      </c>
      <c r="F590" s="21"/>
      <c r="G590" s="61">
        <f>G591</f>
        <v>1000</v>
      </c>
      <c r="H590" s="122"/>
      <c r="I590" s="22">
        <f t="shared" si="9"/>
        <v>1000</v>
      </c>
    </row>
    <row r="591" spans="1:9" ht="24.75" customHeight="1">
      <c r="A591" s="29" t="s">
        <v>25</v>
      </c>
      <c r="B591" s="20" t="s">
        <v>605</v>
      </c>
      <c r="C591" s="20">
        <v>10</v>
      </c>
      <c r="D591" s="20" t="s">
        <v>41</v>
      </c>
      <c r="E591" s="96" t="s">
        <v>586</v>
      </c>
      <c r="F591" s="21" t="s">
        <v>26</v>
      </c>
      <c r="G591" s="61">
        <v>1000</v>
      </c>
      <c r="H591" s="122"/>
      <c r="I591" s="22">
        <f t="shared" si="9"/>
        <v>1000</v>
      </c>
    </row>
    <row r="592" spans="1:9" ht="29.25" customHeight="1">
      <c r="A592" s="41" t="s">
        <v>368</v>
      </c>
      <c r="B592" s="20" t="s">
        <v>605</v>
      </c>
      <c r="C592" s="20">
        <v>10</v>
      </c>
      <c r="D592" s="20" t="s">
        <v>41</v>
      </c>
      <c r="E592" s="96" t="s">
        <v>369</v>
      </c>
      <c r="F592" s="21"/>
      <c r="G592" s="61">
        <f>G593</f>
        <v>2107714</v>
      </c>
      <c r="H592" s="122"/>
      <c r="I592" s="22">
        <f t="shared" si="9"/>
        <v>2107714</v>
      </c>
    </row>
    <row r="593" spans="1:9" ht="12" customHeight="1">
      <c r="A593" s="143" t="s">
        <v>542</v>
      </c>
      <c r="B593" s="20" t="s">
        <v>605</v>
      </c>
      <c r="C593" s="20">
        <v>10</v>
      </c>
      <c r="D593" s="20" t="s">
        <v>41</v>
      </c>
      <c r="E593" s="96" t="s">
        <v>543</v>
      </c>
      <c r="F593" s="21"/>
      <c r="G593" s="61">
        <f>G595+G594</f>
        <v>2107714</v>
      </c>
      <c r="H593" s="122"/>
      <c r="I593" s="22">
        <f t="shared" si="9"/>
        <v>2107714</v>
      </c>
    </row>
    <row r="594" spans="1:9" ht="24.75" hidden="1">
      <c r="A594" s="89" t="s">
        <v>37</v>
      </c>
      <c r="B594" s="20" t="s">
        <v>605</v>
      </c>
      <c r="C594" s="20">
        <v>10</v>
      </c>
      <c r="D594" s="20" t="s">
        <v>41</v>
      </c>
      <c r="E594" s="96" t="s">
        <v>543</v>
      </c>
      <c r="F594" s="21" t="s">
        <v>38</v>
      </c>
      <c r="G594" s="61"/>
      <c r="H594" s="122"/>
      <c r="I594" s="22">
        <f t="shared" si="9"/>
        <v>0</v>
      </c>
    </row>
    <row r="595" spans="1:9" ht="16.5" customHeight="1">
      <c r="A595" s="94" t="s">
        <v>210</v>
      </c>
      <c r="B595" s="20" t="s">
        <v>605</v>
      </c>
      <c r="C595" s="20">
        <v>10</v>
      </c>
      <c r="D595" s="20" t="s">
        <v>41</v>
      </c>
      <c r="E595" s="96" t="s">
        <v>543</v>
      </c>
      <c r="F595" s="21" t="s">
        <v>211</v>
      </c>
      <c r="G595" s="22">
        <v>2107714</v>
      </c>
      <c r="H595" s="122"/>
      <c r="I595" s="22">
        <f t="shared" si="9"/>
        <v>2107714</v>
      </c>
    </row>
    <row r="596" spans="1:9" ht="16.5" customHeight="1">
      <c r="A596" s="41" t="s">
        <v>384</v>
      </c>
      <c r="B596" s="20" t="s">
        <v>605</v>
      </c>
      <c r="C596" s="20" t="s">
        <v>499</v>
      </c>
      <c r="D596" s="20" t="s">
        <v>41</v>
      </c>
      <c r="E596" s="20" t="s">
        <v>385</v>
      </c>
      <c r="F596" s="21"/>
      <c r="G596" s="135">
        <f>G597</f>
        <v>4800</v>
      </c>
      <c r="H596" s="122"/>
      <c r="I596" s="22">
        <f t="shared" si="9"/>
        <v>4800</v>
      </c>
    </row>
    <row r="597" spans="1:9" ht="81" customHeight="1">
      <c r="A597" s="38" t="s">
        <v>386</v>
      </c>
      <c r="B597" s="20" t="s">
        <v>605</v>
      </c>
      <c r="C597" s="20">
        <v>10</v>
      </c>
      <c r="D597" s="20" t="s">
        <v>41</v>
      </c>
      <c r="E597" s="96" t="s">
        <v>387</v>
      </c>
      <c r="F597" s="21"/>
      <c r="G597" s="135">
        <f>G598</f>
        <v>4800</v>
      </c>
      <c r="H597" s="122"/>
      <c r="I597" s="22">
        <f t="shared" si="9"/>
        <v>4800</v>
      </c>
    </row>
    <row r="598" spans="1:9" ht="39" customHeight="1">
      <c r="A598" s="29" t="s">
        <v>25</v>
      </c>
      <c r="B598" s="20" t="s">
        <v>605</v>
      </c>
      <c r="C598" s="20">
        <v>10</v>
      </c>
      <c r="D598" s="20" t="s">
        <v>41</v>
      </c>
      <c r="E598" s="96" t="s">
        <v>387</v>
      </c>
      <c r="F598" s="21" t="s">
        <v>26</v>
      </c>
      <c r="G598" s="135">
        <v>4800</v>
      </c>
      <c r="H598" s="122"/>
      <c r="I598" s="22">
        <f t="shared" si="9"/>
        <v>4800</v>
      </c>
    </row>
    <row r="599" spans="1:9" s="233" customFormat="1" ht="15">
      <c r="A599" s="227" t="s">
        <v>544</v>
      </c>
      <c r="B599" s="228" t="s">
        <v>605</v>
      </c>
      <c r="C599" s="228" t="s">
        <v>110</v>
      </c>
      <c r="D599" s="228"/>
      <c r="E599" s="228"/>
      <c r="F599" s="229"/>
      <c r="G599" s="230">
        <f>G600</f>
        <v>11587404.09</v>
      </c>
      <c r="H599" s="231"/>
      <c r="I599" s="232">
        <f t="shared" si="9"/>
        <v>11587404.09</v>
      </c>
    </row>
    <row r="600" spans="1:9" s="233" customFormat="1" ht="15">
      <c r="A600" s="227" t="s">
        <v>545</v>
      </c>
      <c r="B600" s="228" t="s">
        <v>605</v>
      </c>
      <c r="C600" s="228" t="s">
        <v>110</v>
      </c>
      <c r="D600" s="228" t="s">
        <v>16</v>
      </c>
      <c r="E600" s="228"/>
      <c r="F600" s="229"/>
      <c r="G600" s="230">
        <f>G601</f>
        <v>11587404.09</v>
      </c>
      <c r="H600" s="231"/>
      <c r="I600" s="232">
        <f t="shared" si="9"/>
        <v>11587404.09</v>
      </c>
    </row>
    <row r="601" spans="1:9" s="233" customFormat="1" ht="54.75" customHeight="1">
      <c r="A601" s="234" t="s">
        <v>422</v>
      </c>
      <c r="B601" s="228" t="s">
        <v>605</v>
      </c>
      <c r="C601" s="228" t="s">
        <v>110</v>
      </c>
      <c r="D601" s="228" t="s">
        <v>16</v>
      </c>
      <c r="E601" s="235" t="s">
        <v>423</v>
      </c>
      <c r="F601" s="229"/>
      <c r="G601" s="230">
        <f>G602</f>
        <v>11587404.09</v>
      </c>
      <c r="H601" s="231"/>
      <c r="I601" s="232">
        <f t="shared" si="9"/>
        <v>11587404.09</v>
      </c>
    </row>
    <row r="602" spans="1:9" s="233" customFormat="1" ht="74.25" customHeight="1">
      <c r="A602" s="236" t="s">
        <v>546</v>
      </c>
      <c r="B602" s="228" t="s">
        <v>605</v>
      </c>
      <c r="C602" s="237" t="s">
        <v>110</v>
      </c>
      <c r="D602" s="237" t="s">
        <v>16</v>
      </c>
      <c r="E602" s="238" t="s">
        <v>547</v>
      </c>
      <c r="F602" s="239"/>
      <c r="G602" s="240">
        <f>G603+G607</f>
        <v>11587404.09</v>
      </c>
      <c r="H602" s="231"/>
      <c r="I602" s="232">
        <f t="shared" si="9"/>
        <v>11587404.09</v>
      </c>
    </row>
    <row r="603" spans="1:9" s="233" customFormat="1" ht="44.25" customHeight="1" hidden="1">
      <c r="A603" s="236" t="s">
        <v>548</v>
      </c>
      <c r="B603" s="228" t="s">
        <v>605</v>
      </c>
      <c r="C603" s="228" t="s">
        <v>110</v>
      </c>
      <c r="D603" s="228" t="s">
        <v>16</v>
      </c>
      <c r="E603" s="235" t="s">
        <v>549</v>
      </c>
      <c r="F603" s="229"/>
      <c r="G603" s="230">
        <f>G604</f>
        <v>0</v>
      </c>
      <c r="H603" s="231"/>
      <c r="I603" s="232">
        <f t="shared" si="9"/>
        <v>0</v>
      </c>
    </row>
    <row r="604" spans="1:9" s="233" customFormat="1" ht="39.75" customHeight="1" hidden="1">
      <c r="A604" s="227" t="s">
        <v>550</v>
      </c>
      <c r="B604" s="228" t="s">
        <v>605</v>
      </c>
      <c r="C604" s="228" t="s">
        <v>110</v>
      </c>
      <c r="D604" s="228" t="s">
        <v>16</v>
      </c>
      <c r="E604" s="235" t="s">
        <v>551</v>
      </c>
      <c r="F604" s="229"/>
      <c r="G604" s="230">
        <f>G606+G605</f>
        <v>0</v>
      </c>
      <c r="H604" s="231"/>
      <c r="I604" s="232">
        <f t="shared" si="9"/>
        <v>0</v>
      </c>
    </row>
    <row r="605" spans="1:9" s="233" customFormat="1" ht="43.5" customHeight="1" hidden="1">
      <c r="A605" s="241" t="s">
        <v>25</v>
      </c>
      <c r="B605" s="228" t="s">
        <v>605</v>
      </c>
      <c r="C605" s="228" t="s">
        <v>110</v>
      </c>
      <c r="D605" s="228" t="s">
        <v>16</v>
      </c>
      <c r="E605" s="235" t="s">
        <v>551</v>
      </c>
      <c r="F605" s="229" t="s">
        <v>26</v>
      </c>
      <c r="G605" s="230">
        <f>3195-3195</f>
        <v>0</v>
      </c>
      <c r="H605" s="242"/>
      <c r="I605" s="232">
        <f t="shared" si="9"/>
        <v>0</v>
      </c>
    </row>
    <row r="606" spans="1:9" s="233" customFormat="1" ht="26.25" hidden="1">
      <c r="A606" s="241" t="s">
        <v>37</v>
      </c>
      <c r="B606" s="228" t="s">
        <v>605</v>
      </c>
      <c r="C606" s="228" t="s">
        <v>110</v>
      </c>
      <c r="D606" s="228" t="s">
        <v>16</v>
      </c>
      <c r="E606" s="235" t="s">
        <v>551</v>
      </c>
      <c r="F606" s="229" t="s">
        <v>38</v>
      </c>
      <c r="G606" s="230"/>
      <c r="H606" s="242"/>
      <c r="I606" s="232">
        <f t="shared" si="9"/>
        <v>0</v>
      </c>
    </row>
    <row r="607" spans="1:9" s="233" customFormat="1" ht="25.5">
      <c r="A607" s="243" t="s">
        <v>552</v>
      </c>
      <c r="B607" s="228" t="s">
        <v>605</v>
      </c>
      <c r="C607" s="228" t="s">
        <v>110</v>
      </c>
      <c r="D607" s="228" t="s">
        <v>16</v>
      </c>
      <c r="E607" s="235" t="s">
        <v>553</v>
      </c>
      <c r="F607" s="229"/>
      <c r="G607" s="230">
        <f>G608</f>
        <v>11587404.09</v>
      </c>
      <c r="H607" s="231"/>
      <c r="I607" s="232">
        <f t="shared" si="9"/>
        <v>11587404.09</v>
      </c>
    </row>
    <row r="608" spans="1:9" s="233" customFormat="1" ht="26.25">
      <c r="A608" s="227" t="s">
        <v>199</v>
      </c>
      <c r="B608" s="228" t="s">
        <v>605</v>
      </c>
      <c r="C608" s="228" t="s">
        <v>110</v>
      </c>
      <c r="D608" s="228" t="s">
        <v>16</v>
      </c>
      <c r="E608" s="235" t="s">
        <v>554</v>
      </c>
      <c r="F608" s="229"/>
      <c r="G608" s="230">
        <f>G610+G609+G611</f>
        <v>11587404.09</v>
      </c>
      <c r="H608" s="231"/>
      <c r="I608" s="232">
        <f t="shared" si="9"/>
        <v>11587404.09</v>
      </c>
    </row>
    <row r="609" spans="1:9" s="233" customFormat="1" ht="39">
      <c r="A609" s="241" t="s">
        <v>25</v>
      </c>
      <c r="B609" s="228" t="s">
        <v>605</v>
      </c>
      <c r="C609" s="228" t="s">
        <v>110</v>
      </c>
      <c r="D609" s="228" t="s">
        <v>16</v>
      </c>
      <c r="E609" s="235" t="s">
        <v>554</v>
      </c>
      <c r="F609" s="229" t="s">
        <v>26</v>
      </c>
      <c r="G609" s="230">
        <f>4677272.1+5000+1395970.89</f>
        <v>6078242.989999999</v>
      </c>
      <c r="H609" s="231"/>
      <c r="I609" s="232">
        <f aca="true" t="shared" si="10" ref="I609:I650">G609+H609</f>
        <v>6078242.989999999</v>
      </c>
    </row>
    <row r="610" spans="1:9" s="233" customFormat="1" ht="26.25">
      <c r="A610" s="241" t="s">
        <v>37</v>
      </c>
      <c r="B610" s="228" t="s">
        <v>605</v>
      </c>
      <c r="C610" s="228" t="s">
        <v>110</v>
      </c>
      <c r="D610" s="228" t="s">
        <v>16</v>
      </c>
      <c r="E610" s="235" t="s">
        <v>554</v>
      </c>
      <c r="F610" s="229" t="s">
        <v>38</v>
      </c>
      <c r="G610" s="230">
        <f>193649.75+2940511.35</f>
        <v>3134161.1</v>
      </c>
      <c r="H610" s="231"/>
      <c r="I610" s="232">
        <f t="shared" si="10"/>
        <v>3134161.1</v>
      </c>
    </row>
    <row r="611" spans="1:9" s="233" customFormat="1" ht="18" customHeight="1">
      <c r="A611" s="244" t="s">
        <v>79</v>
      </c>
      <c r="B611" s="228" t="s">
        <v>605</v>
      </c>
      <c r="C611" s="228" t="s">
        <v>110</v>
      </c>
      <c r="D611" s="228" t="s">
        <v>16</v>
      </c>
      <c r="E611" s="235" t="s">
        <v>554</v>
      </c>
      <c r="F611" s="229" t="s">
        <v>80</v>
      </c>
      <c r="G611" s="230">
        <v>2375000</v>
      </c>
      <c r="H611" s="231"/>
      <c r="I611" s="232">
        <f t="shared" si="10"/>
        <v>2375000</v>
      </c>
    </row>
    <row r="612" spans="1:11" ht="33.75" customHeight="1">
      <c r="A612" s="121" t="s">
        <v>623</v>
      </c>
      <c r="B612" s="20" t="s">
        <v>624</v>
      </c>
      <c r="C612" s="20"/>
      <c r="D612" s="20"/>
      <c r="E612" s="20"/>
      <c r="F612" s="21"/>
      <c r="G612" s="61">
        <f>G623+G665+G613</f>
        <v>32537394</v>
      </c>
      <c r="H612" s="122">
        <f>H623+H665+H613</f>
        <v>1586284.3</v>
      </c>
      <c r="I612" s="22">
        <f t="shared" si="10"/>
        <v>34123678.3</v>
      </c>
      <c r="K612" s="28"/>
    </row>
    <row r="613" spans="1:9" ht="15" hidden="1">
      <c r="A613" s="26" t="s">
        <v>233</v>
      </c>
      <c r="B613" s="20" t="s">
        <v>624</v>
      </c>
      <c r="C613" s="20" t="s">
        <v>41</v>
      </c>
      <c r="D613" s="20"/>
      <c r="E613" s="20"/>
      <c r="F613" s="21"/>
      <c r="G613" s="61">
        <f>G614</f>
        <v>0</v>
      </c>
      <c r="H613" s="122">
        <f>H614</f>
        <v>0</v>
      </c>
      <c r="I613" s="22">
        <f t="shared" si="10"/>
        <v>0</v>
      </c>
    </row>
    <row r="614" spans="1:9" ht="15" hidden="1">
      <c r="A614" s="26" t="s">
        <v>274</v>
      </c>
      <c r="B614" s="20" t="s">
        <v>624</v>
      </c>
      <c r="C614" s="20" t="s">
        <v>41</v>
      </c>
      <c r="D614" s="20" t="s">
        <v>275</v>
      </c>
      <c r="E614" s="20"/>
      <c r="F614" s="21"/>
      <c r="G614" s="61">
        <f>G615</f>
        <v>0</v>
      </c>
      <c r="H614" s="122"/>
      <c r="I614" s="22">
        <f t="shared" si="10"/>
        <v>0</v>
      </c>
    </row>
    <row r="615" spans="1:9" ht="54" customHeight="1" hidden="1">
      <c r="A615" s="132" t="s">
        <v>285</v>
      </c>
      <c r="B615" s="20" t="s">
        <v>624</v>
      </c>
      <c r="C615" s="20" t="s">
        <v>41</v>
      </c>
      <c r="D615" s="20" t="s">
        <v>275</v>
      </c>
      <c r="E615" s="76" t="s">
        <v>286</v>
      </c>
      <c r="F615" s="21"/>
      <c r="G615" s="61">
        <f>G616</f>
        <v>0</v>
      </c>
      <c r="H615" s="122"/>
      <c r="I615" s="22">
        <f t="shared" si="10"/>
        <v>0</v>
      </c>
    </row>
    <row r="616" spans="1:9" ht="75.75" customHeight="1" hidden="1">
      <c r="A616" s="66" t="s">
        <v>599</v>
      </c>
      <c r="B616" s="20" t="s">
        <v>624</v>
      </c>
      <c r="C616" s="20" t="s">
        <v>41</v>
      </c>
      <c r="D616" s="20" t="s">
        <v>275</v>
      </c>
      <c r="E616" s="76" t="s">
        <v>288</v>
      </c>
      <c r="F616" s="21"/>
      <c r="G616" s="61">
        <f>G618</f>
        <v>0</v>
      </c>
      <c r="H616" s="122"/>
      <c r="I616" s="22">
        <f t="shared" si="10"/>
        <v>0</v>
      </c>
    </row>
    <row r="617" spans="1:9" ht="27" customHeight="1" hidden="1">
      <c r="A617" s="41" t="s">
        <v>289</v>
      </c>
      <c r="B617" s="20" t="s">
        <v>624</v>
      </c>
      <c r="C617" s="20" t="s">
        <v>41</v>
      </c>
      <c r="D617" s="20" t="s">
        <v>275</v>
      </c>
      <c r="E617" s="76" t="s">
        <v>290</v>
      </c>
      <c r="F617" s="21"/>
      <c r="G617" s="61"/>
      <c r="H617" s="122"/>
      <c r="I617" s="22">
        <f>I618</f>
        <v>0</v>
      </c>
    </row>
    <row r="618" spans="1:9" ht="15.75" hidden="1">
      <c r="A618" s="19" t="s">
        <v>291</v>
      </c>
      <c r="B618" s="20" t="s">
        <v>624</v>
      </c>
      <c r="C618" s="20" t="s">
        <v>41</v>
      </c>
      <c r="D618" s="20" t="s">
        <v>275</v>
      </c>
      <c r="E618" s="76" t="s">
        <v>292</v>
      </c>
      <c r="F618" s="21"/>
      <c r="G618" s="61">
        <f>G619</f>
        <v>0</v>
      </c>
      <c r="H618" s="122"/>
      <c r="I618" s="22">
        <f>G618+H618</f>
        <v>0</v>
      </c>
    </row>
    <row r="619" spans="1:9" ht="28.5" customHeight="1" hidden="1">
      <c r="A619" s="89" t="s">
        <v>37</v>
      </c>
      <c r="B619" s="20" t="s">
        <v>624</v>
      </c>
      <c r="C619" s="20" t="s">
        <v>41</v>
      </c>
      <c r="D619" s="20" t="s">
        <v>275</v>
      </c>
      <c r="E619" s="76" t="s">
        <v>292</v>
      </c>
      <c r="F619" s="21" t="s">
        <v>38</v>
      </c>
      <c r="G619" s="61"/>
      <c r="H619" s="122"/>
      <c r="I619" s="22">
        <f>G619+H619</f>
        <v>0</v>
      </c>
    </row>
    <row r="620" spans="1:9" ht="15" customHeight="1" hidden="1">
      <c r="A620" s="41" t="s">
        <v>625</v>
      </c>
      <c r="B620" s="20" t="s">
        <v>624</v>
      </c>
      <c r="C620" s="20" t="s">
        <v>104</v>
      </c>
      <c r="D620" s="20" t="s">
        <v>18</v>
      </c>
      <c r="E620" s="20" t="s">
        <v>626</v>
      </c>
      <c r="F620" s="21"/>
      <c r="G620" s="61">
        <f>G622+G621</f>
        <v>0</v>
      </c>
      <c r="H620" s="122">
        <f>H622+H621</f>
        <v>0</v>
      </c>
      <c r="I620" s="22">
        <f t="shared" si="10"/>
        <v>0</v>
      </c>
    </row>
    <row r="621" spans="1:9" ht="39.75" customHeight="1" hidden="1">
      <c r="A621" s="29" t="s">
        <v>25</v>
      </c>
      <c r="B621" s="20" t="s">
        <v>624</v>
      </c>
      <c r="C621" s="20" t="s">
        <v>104</v>
      </c>
      <c r="D621" s="20" t="s">
        <v>18</v>
      </c>
      <c r="E621" s="20" t="s">
        <v>626</v>
      </c>
      <c r="F621" s="21" t="s">
        <v>26</v>
      </c>
      <c r="G621" s="61"/>
      <c r="H621" s="122"/>
      <c r="I621" s="22">
        <f t="shared" si="10"/>
        <v>0</v>
      </c>
    </row>
    <row r="622" spans="1:9" ht="15" customHeight="1" hidden="1">
      <c r="A622" s="29" t="s">
        <v>87</v>
      </c>
      <c r="B622" s="20" t="s">
        <v>624</v>
      </c>
      <c r="C622" s="20" t="s">
        <v>104</v>
      </c>
      <c r="D622" s="20" t="s">
        <v>18</v>
      </c>
      <c r="E622" s="20" t="s">
        <v>626</v>
      </c>
      <c r="F622" s="21" t="s">
        <v>38</v>
      </c>
      <c r="G622" s="61"/>
      <c r="H622" s="122"/>
      <c r="I622" s="22">
        <f t="shared" si="10"/>
        <v>0</v>
      </c>
    </row>
    <row r="623" spans="1:9" ht="15.75" customHeight="1">
      <c r="A623" s="26" t="s">
        <v>464</v>
      </c>
      <c r="B623" s="20" t="s">
        <v>624</v>
      </c>
      <c r="C623" s="20" t="s">
        <v>235</v>
      </c>
      <c r="D623" s="20"/>
      <c r="E623" s="20"/>
      <c r="F623" s="21"/>
      <c r="G623" s="61">
        <f>G624+G654</f>
        <v>30871952</v>
      </c>
      <c r="H623" s="122">
        <f>H624+H654</f>
        <v>1586284.3</v>
      </c>
      <c r="I623" s="22">
        <f t="shared" si="10"/>
        <v>32458236.3</v>
      </c>
    </row>
    <row r="624" spans="1:9" ht="15">
      <c r="A624" s="26" t="s">
        <v>627</v>
      </c>
      <c r="B624" s="20" t="s">
        <v>624</v>
      </c>
      <c r="C624" s="20" t="s">
        <v>235</v>
      </c>
      <c r="D624" s="20" t="s">
        <v>16</v>
      </c>
      <c r="E624" s="20"/>
      <c r="F624" s="21"/>
      <c r="G624" s="61">
        <f>G625+G639+G650</f>
        <v>26854800</v>
      </c>
      <c r="H624" s="61">
        <f>H625+H639+H650</f>
        <v>1586284.3</v>
      </c>
      <c r="I624" s="22">
        <f t="shared" si="10"/>
        <v>28441084.3</v>
      </c>
    </row>
    <row r="625" spans="1:9" ht="31.5" customHeight="1">
      <c r="A625" s="26" t="s">
        <v>466</v>
      </c>
      <c r="B625" s="20" t="s">
        <v>624</v>
      </c>
      <c r="C625" s="20" t="s">
        <v>235</v>
      </c>
      <c r="D625" s="20" t="s">
        <v>16</v>
      </c>
      <c r="E625" s="20" t="s">
        <v>467</v>
      </c>
      <c r="F625" s="21"/>
      <c r="G625" s="61">
        <f>G626+G644</f>
        <v>26844800</v>
      </c>
      <c r="H625" s="122">
        <f>H626+H644</f>
        <v>1586284.3</v>
      </c>
      <c r="I625" s="22">
        <f t="shared" si="10"/>
        <v>28431084.3</v>
      </c>
    </row>
    <row r="626" spans="1:9" s="36" customFormat="1" ht="45.75" customHeight="1">
      <c r="A626" s="26" t="s">
        <v>468</v>
      </c>
      <c r="B626" s="20" t="s">
        <v>624</v>
      </c>
      <c r="C626" s="32" t="s">
        <v>469</v>
      </c>
      <c r="D626" s="32" t="s">
        <v>16</v>
      </c>
      <c r="E626" s="32" t="s">
        <v>470</v>
      </c>
      <c r="F626" s="39"/>
      <c r="G626" s="123">
        <f>G627</f>
        <v>16588100</v>
      </c>
      <c r="H626" s="123">
        <f>H627</f>
        <v>1586284.3</v>
      </c>
      <c r="I626" s="22">
        <f t="shared" si="10"/>
        <v>18174384.3</v>
      </c>
    </row>
    <row r="627" spans="1:9" ht="39.75" customHeight="1">
      <c r="A627" s="40" t="s">
        <v>471</v>
      </c>
      <c r="B627" s="20" t="s">
        <v>624</v>
      </c>
      <c r="C627" s="20" t="s">
        <v>469</v>
      </c>
      <c r="D627" s="20" t="s">
        <v>16</v>
      </c>
      <c r="E627" s="20" t="s">
        <v>472</v>
      </c>
      <c r="F627" s="21"/>
      <c r="G627" s="61">
        <f>G628+G632+G630+G637</f>
        <v>16588100</v>
      </c>
      <c r="H627" s="61">
        <f>H628+H632+H630+H637</f>
        <v>1586284.3</v>
      </c>
      <c r="I627" s="22">
        <f t="shared" si="10"/>
        <v>18174384.3</v>
      </c>
    </row>
    <row r="628" spans="1:9" ht="15" hidden="1">
      <c r="A628" s="41" t="s">
        <v>628</v>
      </c>
      <c r="B628" s="20" t="s">
        <v>624</v>
      </c>
      <c r="C628" s="20" t="s">
        <v>469</v>
      </c>
      <c r="D628" s="20" t="s">
        <v>16</v>
      </c>
      <c r="E628" s="20" t="s">
        <v>629</v>
      </c>
      <c r="F628" s="21"/>
      <c r="G628" s="61">
        <f>G629</f>
        <v>0</v>
      </c>
      <c r="H628" s="61">
        <f>H629</f>
        <v>0</v>
      </c>
      <c r="I628" s="22">
        <f t="shared" si="10"/>
        <v>0</v>
      </c>
    </row>
    <row r="629" spans="1:9" ht="24.75" hidden="1">
      <c r="A629" s="89" t="s">
        <v>37</v>
      </c>
      <c r="B629" s="20" t="s">
        <v>624</v>
      </c>
      <c r="C629" s="20" t="s">
        <v>469</v>
      </c>
      <c r="D629" s="20" t="s">
        <v>16</v>
      </c>
      <c r="E629" s="20" t="s">
        <v>629</v>
      </c>
      <c r="F629" s="21" t="s">
        <v>38</v>
      </c>
      <c r="G629" s="61"/>
      <c r="H629" s="61"/>
      <c r="I629" s="22">
        <f t="shared" si="10"/>
        <v>0</v>
      </c>
    </row>
    <row r="630" spans="1:9" ht="26.25" hidden="1">
      <c r="A630" s="124" t="s">
        <v>630</v>
      </c>
      <c r="B630" s="20" t="s">
        <v>624</v>
      </c>
      <c r="C630" s="20" t="s">
        <v>469</v>
      </c>
      <c r="D630" s="20" t="s">
        <v>16</v>
      </c>
      <c r="E630" s="20" t="s">
        <v>631</v>
      </c>
      <c r="F630" s="21"/>
      <c r="G630" s="61">
        <f>G631</f>
        <v>0</v>
      </c>
      <c r="H630" s="61">
        <f>H631</f>
        <v>0</v>
      </c>
      <c r="I630" s="22">
        <f t="shared" si="10"/>
        <v>0</v>
      </c>
    </row>
    <row r="631" spans="1:9" ht="26.25" hidden="1">
      <c r="A631" s="29" t="s">
        <v>37</v>
      </c>
      <c r="B631" s="32" t="s">
        <v>624</v>
      </c>
      <c r="C631" s="20" t="s">
        <v>469</v>
      </c>
      <c r="D631" s="20" t="s">
        <v>16</v>
      </c>
      <c r="E631" s="20" t="s">
        <v>631</v>
      </c>
      <c r="F631" s="21" t="s">
        <v>38</v>
      </c>
      <c r="G631" s="61"/>
      <c r="H631" s="61"/>
      <c r="I631" s="22">
        <f t="shared" si="10"/>
        <v>0</v>
      </c>
    </row>
    <row r="632" spans="1:9" ht="26.25">
      <c r="A632" s="26" t="s">
        <v>199</v>
      </c>
      <c r="B632" s="20" t="s">
        <v>624</v>
      </c>
      <c r="C632" s="20" t="s">
        <v>469</v>
      </c>
      <c r="D632" s="20" t="s">
        <v>16</v>
      </c>
      <c r="E632" s="20" t="s">
        <v>473</v>
      </c>
      <c r="F632" s="21"/>
      <c r="G632" s="61">
        <f>G633+G634+G636+G635</f>
        <v>16063100</v>
      </c>
      <c r="H632" s="61">
        <f>H633+H634+H636+H635</f>
        <v>1586284.3</v>
      </c>
      <c r="I632" s="22">
        <f t="shared" si="10"/>
        <v>17649384.3</v>
      </c>
    </row>
    <row r="633" spans="1:9" ht="48" customHeight="1">
      <c r="A633" s="29" t="s">
        <v>25</v>
      </c>
      <c r="B633" s="20" t="s">
        <v>624</v>
      </c>
      <c r="C633" s="20" t="s">
        <v>469</v>
      </c>
      <c r="D633" s="20" t="s">
        <v>16</v>
      </c>
      <c r="E633" s="20" t="s">
        <v>473</v>
      </c>
      <c r="F633" s="21" t="s">
        <v>26</v>
      </c>
      <c r="G633" s="61">
        <f>12229600-5000</f>
        <v>12224600</v>
      </c>
      <c r="H633" s="122">
        <v>5000</v>
      </c>
      <c r="I633" s="22">
        <f t="shared" si="10"/>
        <v>12229600</v>
      </c>
    </row>
    <row r="634" spans="1:9" ht="24.75" customHeight="1">
      <c r="A634" s="29" t="s">
        <v>37</v>
      </c>
      <c r="B634" s="20" t="s">
        <v>624</v>
      </c>
      <c r="C634" s="20" t="s">
        <v>469</v>
      </c>
      <c r="D634" s="20" t="s">
        <v>16</v>
      </c>
      <c r="E634" s="20" t="s">
        <v>473</v>
      </c>
      <c r="F634" s="21" t="s">
        <v>38</v>
      </c>
      <c r="G634" s="61">
        <f>2839824-1383024+116500+1388500+30000+434000</f>
        <v>3425800</v>
      </c>
      <c r="H634" s="122">
        <f>1383024+196000+2260.3</f>
        <v>1581284.3</v>
      </c>
      <c r="I634" s="22">
        <f t="shared" si="10"/>
        <v>5007084.3</v>
      </c>
    </row>
    <row r="635" spans="1:9" ht="26.25" customHeight="1" hidden="1">
      <c r="A635" s="67" t="s">
        <v>253</v>
      </c>
      <c r="B635" s="20" t="s">
        <v>624</v>
      </c>
      <c r="C635" s="20" t="s">
        <v>469</v>
      </c>
      <c r="D635" s="20" t="s">
        <v>16</v>
      </c>
      <c r="E635" s="20" t="s">
        <v>473</v>
      </c>
      <c r="F635" s="21" t="s">
        <v>254</v>
      </c>
      <c r="G635" s="61"/>
      <c r="H635" s="122"/>
      <c r="I635" s="22">
        <f t="shared" si="10"/>
        <v>0</v>
      </c>
    </row>
    <row r="636" spans="1:9" ht="15">
      <c r="A636" s="62" t="s">
        <v>79</v>
      </c>
      <c r="B636" s="20" t="s">
        <v>624</v>
      </c>
      <c r="C636" s="20" t="s">
        <v>469</v>
      </c>
      <c r="D636" s="20" t="s">
        <v>16</v>
      </c>
      <c r="E636" s="20" t="s">
        <v>473</v>
      </c>
      <c r="F636" s="21" t="s">
        <v>80</v>
      </c>
      <c r="G636" s="61">
        <v>412700</v>
      </c>
      <c r="H636" s="122"/>
      <c r="I636" s="22">
        <f t="shared" si="10"/>
        <v>412700</v>
      </c>
    </row>
    <row r="637" spans="1:9" ht="26.25">
      <c r="A637" s="29" t="s">
        <v>474</v>
      </c>
      <c r="B637" s="20" t="s">
        <v>624</v>
      </c>
      <c r="C637" s="20" t="s">
        <v>235</v>
      </c>
      <c r="D637" s="20" t="s">
        <v>16</v>
      </c>
      <c r="E637" s="20" t="s">
        <v>475</v>
      </c>
      <c r="F637" s="21"/>
      <c r="G637" s="61">
        <f>G638</f>
        <v>525000</v>
      </c>
      <c r="H637" s="122"/>
      <c r="I637" s="22">
        <f t="shared" si="10"/>
        <v>525000</v>
      </c>
    </row>
    <row r="638" spans="1:9" ht="26.25">
      <c r="A638" s="29" t="s">
        <v>37</v>
      </c>
      <c r="B638" s="20" t="s">
        <v>624</v>
      </c>
      <c r="C638" s="20" t="s">
        <v>235</v>
      </c>
      <c r="D638" s="20" t="s">
        <v>16</v>
      </c>
      <c r="E638" s="20" t="s">
        <v>475</v>
      </c>
      <c r="F638" s="21" t="s">
        <v>38</v>
      </c>
      <c r="G638" s="61">
        <f>25000+500000</f>
        <v>525000</v>
      </c>
      <c r="H638" s="122"/>
      <c r="I638" s="22">
        <f t="shared" si="10"/>
        <v>525000</v>
      </c>
    </row>
    <row r="639" spans="1:9" ht="25.5">
      <c r="A639" s="83" t="s">
        <v>481</v>
      </c>
      <c r="B639" s="20" t="s">
        <v>624</v>
      </c>
      <c r="C639" s="20" t="s">
        <v>469</v>
      </c>
      <c r="D639" s="20" t="s">
        <v>16</v>
      </c>
      <c r="E639" s="20" t="s">
        <v>408</v>
      </c>
      <c r="F639" s="31"/>
      <c r="G639" s="61">
        <f>G640</f>
        <v>10000</v>
      </c>
      <c r="H639" s="122"/>
      <c r="I639" s="22">
        <f t="shared" si="10"/>
        <v>10000</v>
      </c>
    </row>
    <row r="640" spans="1:9" ht="51">
      <c r="A640" s="40" t="s">
        <v>409</v>
      </c>
      <c r="B640" s="20" t="s">
        <v>624</v>
      </c>
      <c r="C640" s="20" t="s">
        <v>469</v>
      </c>
      <c r="D640" s="20" t="s">
        <v>16</v>
      </c>
      <c r="E640" s="20" t="s">
        <v>410</v>
      </c>
      <c r="F640" s="31"/>
      <c r="G640" s="61">
        <f>G641</f>
        <v>10000</v>
      </c>
      <c r="H640" s="122"/>
      <c r="I640" s="22">
        <f t="shared" si="10"/>
        <v>10000</v>
      </c>
    </row>
    <row r="641" spans="1:9" ht="25.5">
      <c r="A641" s="72" t="s">
        <v>411</v>
      </c>
      <c r="B641" s="20" t="s">
        <v>624</v>
      </c>
      <c r="C641" s="20" t="s">
        <v>469</v>
      </c>
      <c r="D641" s="20" t="s">
        <v>16</v>
      </c>
      <c r="E641" s="20" t="s">
        <v>412</v>
      </c>
      <c r="F641" s="31"/>
      <c r="G641" s="61">
        <f>G642</f>
        <v>10000</v>
      </c>
      <c r="H641" s="122"/>
      <c r="I641" s="22">
        <f t="shared" si="10"/>
        <v>10000</v>
      </c>
    </row>
    <row r="642" spans="1:9" ht="15">
      <c r="A642" s="72" t="s">
        <v>413</v>
      </c>
      <c r="B642" s="20" t="s">
        <v>624</v>
      </c>
      <c r="C642" s="20" t="s">
        <v>469</v>
      </c>
      <c r="D642" s="20" t="s">
        <v>16</v>
      </c>
      <c r="E642" s="20" t="s">
        <v>414</v>
      </c>
      <c r="F642" s="31"/>
      <c r="G642" s="61">
        <f>G643</f>
        <v>10000</v>
      </c>
      <c r="H642" s="122"/>
      <c r="I642" s="22">
        <f t="shared" si="10"/>
        <v>10000</v>
      </c>
    </row>
    <row r="643" spans="1:9" ht="24.75">
      <c r="A643" s="89" t="s">
        <v>37</v>
      </c>
      <c r="B643" s="20" t="s">
        <v>624</v>
      </c>
      <c r="C643" s="20" t="s">
        <v>469</v>
      </c>
      <c r="D643" s="20" t="s">
        <v>16</v>
      </c>
      <c r="E643" s="20" t="s">
        <v>414</v>
      </c>
      <c r="F643" s="21" t="s">
        <v>38</v>
      </c>
      <c r="G643" s="61">
        <v>10000</v>
      </c>
      <c r="H643" s="122"/>
      <c r="I643" s="22">
        <f t="shared" si="10"/>
        <v>10000</v>
      </c>
    </row>
    <row r="644" spans="1:9" ht="38.25" customHeight="1">
      <c r="A644" s="26" t="s">
        <v>476</v>
      </c>
      <c r="B644" s="20" t="s">
        <v>624</v>
      </c>
      <c r="C644" s="20" t="s">
        <v>469</v>
      </c>
      <c r="D644" s="20" t="s">
        <v>16</v>
      </c>
      <c r="E644" s="49" t="s">
        <v>477</v>
      </c>
      <c r="F644" s="21"/>
      <c r="G644" s="61">
        <f>G645</f>
        <v>10256700</v>
      </c>
      <c r="H644" s="122">
        <f>H646+H650</f>
        <v>0</v>
      </c>
      <c r="I644" s="22">
        <f t="shared" si="10"/>
        <v>10256700</v>
      </c>
    </row>
    <row r="645" spans="1:9" ht="28.5" customHeight="1">
      <c r="A645" s="41" t="s">
        <v>478</v>
      </c>
      <c r="B645" s="20" t="s">
        <v>624</v>
      </c>
      <c r="C645" s="20" t="s">
        <v>469</v>
      </c>
      <c r="D645" s="20" t="s">
        <v>16</v>
      </c>
      <c r="E645" s="49" t="s">
        <v>479</v>
      </c>
      <c r="F645" s="21"/>
      <c r="G645" s="61">
        <f>G646</f>
        <v>10256700</v>
      </c>
      <c r="H645" s="122"/>
      <c r="I645" s="22">
        <f t="shared" si="10"/>
        <v>10256700</v>
      </c>
    </row>
    <row r="646" spans="1:9" ht="26.25">
      <c r="A646" s="26" t="s">
        <v>199</v>
      </c>
      <c r="B646" s="20" t="s">
        <v>624</v>
      </c>
      <c r="C646" s="20" t="s">
        <v>469</v>
      </c>
      <c r="D646" s="20" t="s">
        <v>16</v>
      </c>
      <c r="E646" s="49" t="s">
        <v>480</v>
      </c>
      <c r="F646" s="21"/>
      <c r="G646" s="61">
        <f>G647+G648+G649</f>
        <v>10256700</v>
      </c>
      <c r="H646" s="122">
        <f>H647+H648+H649</f>
        <v>0</v>
      </c>
      <c r="I646" s="22">
        <f t="shared" si="10"/>
        <v>10256700</v>
      </c>
    </row>
    <row r="647" spans="1:9" ht="40.5" customHeight="1">
      <c r="A647" s="29" t="s">
        <v>25</v>
      </c>
      <c r="B647" s="20" t="s">
        <v>624</v>
      </c>
      <c r="C647" s="20" t="s">
        <v>469</v>
      </c>
      <c r="D647" s="20" t="s">
        <v>16</v>
      </c>
      <c r="E647" s="49" t="s">
        <v>480</v>
      </c>
      <c r="F647" s="21" t="s">
        <v>26</v>
      </c>
      <c r="G647" s="61">
        <v>9722200</v>
      </c>
      <c r="H647" s="122"/>
      <c r="I647" s="22">
        <f t="shared" si="10"/>
        <v>9722200</v>
      </c>
    </row>
    <row r="648" spans="1:9" ht="27" customHeight="1">
      <c r="A648" s="89" t="s">
        <v>37</v>
      </c>
      <c r="B648" s="20" t="s">
        <v>624</v>
      </c>
      <c r="C648" s="20" t="s">
        <v>469</v>
      </c>
      <c r="D648" s="20" t="s">
        <v>16</v>
      </c>
      <c r="E648" s="49" t="s">
        <v>480</v>
      </c>
      <c r="F648" s="21" t="s">
        <v>38</v>
      </c>
      <c r="G648" s="61">
        <v>529200</v>
      </c>
      <c r="H648" s="122"/>
      <c r="I648" s="22">
        <f t="shared" si="10"/>
        <v>529200</v>
      </c>
    </row>
    <row r="649" spans="1:9" ht="15">
      <c r="A649" s="62" t="s">
        <v>79</v>
      </c>
      <c r="B649" s="20" t="s">
        <v>624</v>
      </c>
      <c r="C649" s="20" t="s">
        <v>469</v>
      </c>
      <c r="D649" s="20" t="s">
        <v>16</v>
      </c>
      <c r="E649" s="49" t="s">
        <v>480</v>
      </c>
      <c r="F649" s="21" t="s">
        <v>80</v>
      </c>
      <c r="G649" s="61">
        <v>5300</v>
      </c>
      <c r="H649" s="122"/>
      <c r="I649" s="22">
        <f t="shared" si="10"/>
        <v>5300</v>
      </c>
    </row>
    <row r="650" spans="1:9" ht="25.5" hidden="1">
      <c r="A650" s="41" t="s">
        <v>458</v>
      </c>
      <c r="B650" s="20" t="s">
        <v>624</v>
      </c>
      <c r="C650" s="20" t="s">
        <v>469</v>
      </c>
      <c r="D650" s="20" t="s">
        <v>16</v>
      </c>
      <c r="E650" s="49" t="s">
        <v>459</v>
      </c>
      <c r="F650" s="21"/>
      <c r="G650" s="61">
        <f>G651</f>
        <v>0</v>
      </c>
      <c r="H650" s="122"/>
      <c r="I650" s="22">
        <f t="shared" si="10"/>
        <v>0</v>
      </c>
    </row>
    <row r="651" spans="1:9" ht="26.25" hidden="1">
      <c r="A651" s="29" t="s">
        <v>460</v>
      </c>
      <c r="B651" s="20" t="s">
        <v>624</v>
      </c>
      <c r="C651" s="20" t="s">
        <v>469</v>
      </c>
      <c r="D651" s="20" t="s">
        <v>16</v>
      </c>
      <c r="E651" s="49" t="s">
        <v>461</v>
      </c>
      <c r="F651" s="21"/>
      <c r="G651" s="61">
        <f>G652</f>
        <v>0</v>
      </c>
      <c r="H651" s="122"/>
      <c r="I651" s="22">
        <f>G651+H651</f>
        <v>0</v>
      </c>
    </row>
    <row r="652" spans="1:9" ht="15" hidden="1">
      <c r="A652" s="29" t="s">
        <v>482</v>
      </c>
      <c r="B652" s="20" t="s">
        <v>624</v>
      </c>
      <c r="C652" s="20" t="s">
        <v>469</v>
      </c>
      <c r="D652" s="20" t="s">
        <v>16</v>
      </c>
      <c r="E652" s="30" t="s">
        <v>483</v>
      </c>
      <c r="F652" s="21"/>
      <c r="G652" s="61">
        <f>G653</f>
        <v>0</v>
      </c>
      <c r="H652" s="122"/>
      <c r="I652" s="22">
        <f>G652+H652</f>
        <v>0</v>
      </c>
    </row>
    <row r="653" spans="1:9" ht="24.75" hidden="1">
      <c r="A653" s="89" t="s">
        <v>37</v>
      </c>
      <c r="B653" s="20" t="s">
        <v>624</v>
      </c>
      <c r="C653" s="20" t="s">
        <v>469</v>
      </c>
      <c r="D653" s="20" t="s">
        <v>16</v>
      </c>
      <c r="E653" s="30" t="s">
        <v>483</v>
      </c>
      <c r="F653" s="21" t="s">
        <v>38</v>
      </c>
      <c r="G653" s="61"/>
      <c r="H653" s="122"/>
      <c r="I653" s="22">
        <f>G653+H653</f>
        <v>0</v>
      </c>
    </row>
    <row r="654" spans="1:9" ht="15">
      <c r="A654" s="26" t="s">
        <v>484</v>
      </c>
      <c r="B654" s="20" t="s">
        <v>624</v>
      </c>
      <c r="C654" s="20" t="s">
        <v>235</v>
      </c>
      <c r="D654" s="20" t="s">
        <v>41</v>
      </c>
      <c r="E654" s="20"/>
      <c r="F654" s="21"/>
      <c r="G654" s="61">
        <f>G655</f>
        <v>4017152</v>
      </c>
      <c r="H654" s="122"/>
      <c r="I654" s="22">
        <f aca="true" t="shared" si="11" ref="I654:I666">G654+H654</f>
        <v>4017152</v>
      </c>
    </row>
    <row r="655" spans="1:9" ht="31.5" customHeight="1">
      <c r="A655" s="26" t="s">
        <v>466</v>
      </c>
      <c r="B655" s="20" t="s">
        <v>624</v>
      </c>
      <c r="C655" s="20" t="s">
        <v>235</v>
      </c>
      <c r="D655" s="20" t="s">
        <v>41</v>
      </c>
      <c r="E655" s="20" t="s">
        <v>467</v>
      </c>
      <c r="F655" s="21"/>
      <c r="G655" s="61">
        <f>G656</f>
        <v>4017152</v>
      </c>
      <c r="H655" s="122"/>
      <c r="I655" s="22">
        <f t="shared" si="11"/>
        <v>4017152</v>
      </c>
    </row>
    <row r="656" spans="1:9" ht="58.5" customHeight="1">
      <c r="A656" s="26" t="s">
        <v>485</v>
      </c>
      <c r="B656" s="20" t="s">
        <v>624</v>
      </c>
      <c r="C656" s="20" t="s">
        <v>235</v>
      </c>
      <c r="D656" s="20" t="s">
        <v>41</v>
      </c>
      <c r="E656" s="20" t="s">
        <v>486</v>
      </c>
      <c r="F656" s="21"/>
      <c r="G656" s="61">
        <f>G657+G662</f>
        <v>4017152</v>
      </c>
      <c r="H656" s="127"/>
      <c r="I656" s="22">
        <f t="shared" si="11"/>
        <v>4017152</v>
      </c>
    </row>
    <row r="657" spans="1:9" ht="32.25" customHeight="1">
      <c r="A657" s="90" t="s">
        <v>487</v>
      </c>
      <c r="B657" s="20" t="s">
        <v>624</v>
      </c>
      <c r="C657" s="20" t="s">
        <v>235</v>
      </c>
      <c r="D657" s="20" t="s">
        <v>41</v>
      </c>
      <c r="E657" s="20" t="s">
        <v>488</v>
      </c>
      <c r="F657" s="21"/>
      <c r="G657" s="61">
        <f>G658</f>
        <v>3964280</v>
      </c>
      <c r="H657" s="122"/>
      <c r="I657" s="22">
        <f t="shared" si="11"/>
        <v>3964280</v>
      </c>
    </row>
    <row r="658" spans="1:9" ht="32.25" customHeight="1">
      <c r="A658" s="26" t="s">
        <v>199</v>
      </c>
      <c r="B658" s="20" t="s">
        <v>624</v>
      </c>
      <c r="C658" s="20" t="s">
        <v>235</v>
      </c>
      <c r="D658" s="20" t="s">
        <v>41</v>
      </c>
      <c r="E658" s="20" t="s">
        <v>489</v>
      </c>
      <c r="F658" s="21"/>
      <c r="G658" s="61">
        <f>G659+G660+G661</f>
        <v>3964280</v>
      </c>
      <c r="H658" s="122"/>
      <c r="I658" s="22">
        <f t="shared" si="11"/>
        <v>3964280</v>
      </c>
    </row>
    <row r="659" spans="1:9" ht="42.75" customHeight="1">
      <c r="A659" s="29" t="s">
        <v>25</v>
      </c>
      <c r="B659" s="20" t="s">
        <v>624</v>
      </c>
      <c r="C659" s="20" t="s">
        <v>235</v>
      </c>
      <c r="D659" s="20" t="s">
        <v>41</v>
      </c>
      <c r="E659" s="20" t="s">
        <v>489</v>
      </c>
      <c r="F659" s="21" t="s">
        <v>26</v>
      </c>
      <c r="G659" s="61">
        <v>3679000</v>
      </c>
      <c r="H659" s="122"/>
      <c r="I659" s="22">
        <f t="shared" si="11"/>
        <v>3679000</v>
      </c>
    </row>
    <row r="660" spans="1:9" ht="26.25" customHeight="1">
      <c r="A660" s="89" t="s">
        <v>37</v>
      </c>
      <c r="B660" s="20" t="s">
        <v>624</v>
      </c>
      <c r="C660" s="20" t="s">
        <v>235</v>
      </c>
      <c r="D660" s="20" t="s">
        <v>41</v>
      </c>
      <c r="E660" s="20" t="s">
        <v>489</v>
      </c>
      <c r="F660" s="21" t="s">
        <v>38</v>
      </c>
      <c r="G660" s="61">
        <f>233280+50000</f>
        <v>283280</v>
      </c>
      <c r="H660" s="122"/>
      <c r="I660" s="22">
        <f t="shared" si="11"/>
        <v>283280</v>
      </c>
    </row>
    <row r="661" spans="1:9" ht="16.5" customHeight="1">
      <c r="A661" s="62" t="s">
        <v>79</v>
      </c>
      <c r="B661" s="20" t="s">
        <v>624</v>
      </c>
      <c r="C661" s="20" t="s">
        <v>235</v>
      </c>
      <c r="D661" s="20" t="s">
        <v>41</v>
      </c>
      <c r="E661" s="20" t="s">
        <v>489</v>
      </c>
      <c r="F661" s="21" t="s">
        <v>80</v>
      </c>
      <c r="G661" s="61">
        <v>2000</v>
      </c>
      <c r="H661" s="122"/>
      <c r="I661" s="22">
        <f t="shared" si="11"/>
        <v>2000</v>
      </c>
    </row>
    <row r="662" spans="1:9" ht="41.25" customHeight="1">
      <c r="A662" s="91" t="s">
        <v>490</v>
      </c>
      <c r="B662" s="20" t="s">
        <v>624</v>
      </c>
      <c r="C662" s="20" t="s">
        <v>235</v>
      </c>
      <c r="D662" s="20" t="s">
        <v>41</v>
      </c>
      <c r="E662" s="20" t="s">
        <v>491</v>
      </c>
      <c r="F662" s="21"/>
      <c r="G662" s="61">
        <f>G663</f>
        <v>52872</v>
      </c>
      <c r="H662" s="122"/>
      <c r="I662" s="22">
        <f t="shared" si="11"/>
        <v>52872</v>
      </c>
    </row>
    <row r="663" spans="1:9" ht="42.75" customHeight="1">
      <c r="A663" s="27" t="s">
        <v>492</v>
      </c>
      <c r="B663" s="20" t="s">
        <v>624</v>
      </c>
      <c r="C663" s="20" t="s">
        <v>235</v>
      </c>
      <c r="D663" s="20" t="s">
        <v>41</v>
      </c>
      <c r="E663" s="20" t="s">
        <v>493</v>
      </c>
      <c r="F663" s="21"/>
      <c r="G663" s="61">
        <f>G664</f>
        <v>52872</v>
      </c>
      <c r="H663" s="122"/>
      <c r="I663" s="22">
        <f t="shared" si="11"/>
        <v>52872</v>
      </c>
    </row>
    <row r="664" spans="1:9" ht="42" customHeight="1">
      <c r="A664" s="29" t="s">
        <v>25</v>
      </c>
      <c r="B664" s="20" t="s">
        <v>624</v>
      </c>
      <c r="C664" s="20" t="s">
        <v>235</v>
      </c>
      <c r="D664" s="20" t="s">
        <v>41</v>
      </c>
      <c r="E664" s="20" t="s">
        <v>493</v>
      </c>
      <c r="F664" s="21" t="s">
        <v>26</v>
      </c>
      <c r="G664" s="61">
        <v>52872</v>
      </c>
      <c r="H664" s="122"/>
      <c r="I664" s="22">
        <f t="shared" si="11"/>
        <v>52872</v>
      </c>
    </row>
    <row r="665" spans="1:9" ht="15">
      <c r="A665" s="26" t="s">
        <v>498</v>
      </c>
      <c r="B665" s="20" t="s">
        <v>624</v>
      </c>
      <c r="C665" s="20">
        <v>10</v>
      </c>
      <c r="D665" s="20"/>
      <c r="E665" s="20"/>
      <c r="F665" s="21"/>
      <c r="G665" s="61">
        <f aca="true" t="shared" si="12" ref="G665:G670">G666</f>
        <v>1665442</v>
      </c>
      <c r="H665" s="122"/>
      <c r="I665" s="22">
        <f t="shared" si="11"/>
        <v>1665442</v>
      </c>
    </row>
    <row r="666" spans="1:9" ht="15">
      <c r="A666" s="26" t="s">
        <v>508</v>
      </c>
      <c r="B666" s="20" t="s">
        <v>624</v>
      </c>
      <c r="C666" s="20">
        <v>10</v>
      </c>
      <c r="D666" s="20" t="s">
        <v>28</v>
      </c>
      <c r="E666" s="20"/>
      <c r="F666" s="21"/>
      <c r="G666" s="61">
        <f t="shared" si="12"/>
        <v>1665442</v>
      </c>
      <c r="H666" s="122"/>
      <c r="I666" s="22">
        <f t="shared" si="11"/>
        <v>1665442</v>
      </c>
    </row>
    <row r="667" spans="1:9" ht="33.75" customHeight="1">
      <c r="A667" s="26" t="s">
        <v>466</v>
      </c>
      <c r="B667" s="20" t="s">
        <v>624</v>
      </c>
      <c r="C667" s="20">
        <v>10</v>
      </c>
      <c r="D667" s="20" t="s">
        <v>28</v>
      </c>
      <c r="E667" s="20" t="s">
        <v>467</v>
      </c>
      <c r="F667" s="21"/>
      <c r="G667" s="61">
        <f t="shared" si="12"/>
        <v>1665442</v>
      </c>
      <c r="H667" s="122"/>
      <c r="I667" s="22">
        <f>G667+H667</f>
        <v>1665442</v>
      </c>
    </row>
    <row r="668" spans="1:9" ht="57.75" customHeight="1">
      <c r="A668" s="26" t="s">
        <v>485</v>
      </c>
      <c r="B668" s="20" t="s">
        <v>624</v>
      </c>
      <c r="C668" s="20">
        <v>10</v>
      </c>
      <c r="D668" s="20" t="s">
        <v>28</v>
      </c>
      <c r="E668" s="20" t="s">
        <v>486</v>
      </c>
      <c r="F668" s="21"/>
      <c r="G668" s="61">
        <f t="shared" si="12"/>
        <v>1665442</v>
      </c>
      <c r="H668" s="122"/>
      <c r="I668" s="22">
        <f>G668+H668</f>
        <v>1665442</v>
      </c>
    </row>
    <row r="669" spans="1:9" ht="30" customHeight="1">
      <c r="A669" s="55" t="s">
        <v>509</v>
      </c>
      <c r="B669" s="20" t="s">
        <v>624</v>
      </c>
      <c r="C669" s="20">
        <v>10</v>
      </c>
      <c r="D669" s="20" t="s">
        <v>28</v>
      </c>
      <c r="E669" s="20" t="s">
        <v>510</v>
      </c>
      <c r="F669" s="21"/>
      <c r="G669" s="61">
        <f t="shared" si="12"/>
        <v>1665442</v>
      </c>
      <c r="H669" s="122"/>
      <c r="I669" s="22">
        <f>G669+H669</f>
        <v>1665442</v>
      </c>
    </row>
    <row r="670" spans="1:9" ht="47.25" customHeight="1">
      <c r="A670" s="124" t="s">
        <v>511</v>
      </c>
      <c r="B670" s="20" t="s">
        <v>624</v>
      </c>
      <c r="C670" s="20">
        <v>10</v>
      </c>
      <c r="D670" s="20" t="s">
        <v>28</v>
      </c>
      <c r="E670" s="45" t="s">
        <v>512</v>
      </c>
      <c r="F670" s="21"/>
      <c r="G670" s="61">
        <f t="shared" si="12"/>
        <v>1665442</v>
      </c>
      <c r="H670" s="122"/>
      <c r="I670" s="22">
        <f>G670+H670</f>
        <v>1665442</v>
      </c>
    </row>
    <row r="671" spans="1:9" ht="18" customHeight="1" thickBot="1">
      <c r="A671" s="187" t="s">
        <v>210</v>
      </c>
      <c r="B671" s="100" t="s">
        <v>624</v>
      </c>
      <c r="C671" s="100">
        <v>10</v>
      </c>
      <c r="D671" s="100" t="s">
        <v>28</v>
      </c>
      <c r="E671" s="188" t="s">
        <v>512</v>
      </c>
      <c r="F671" s="189" t="s">
        <v>211</v>
      </c>
      <c r="G671" s="102">
        <v>1665442</v>
      </c>
      <c r="H671" s="190"/>
      <c r="I671" s="102">
        <f>G671+H671</f>
        <v>1665442</v>
      </c>
    </row>
    <row r="672" spans="2:6" ht="15">
      <c r="B672" s="103"/>
      <c r="C672" s="103"/>
      <c r="D672" s="103"/>
      <c r="E672" s="103"/>
      <c r="F672" s="104"/>
    </row>
    <row r="673" spans="2:6" ht="15">
      <c r="B673" s="103"/>
      <c r="C673" s="103"/>
      <c r="D673" s="103"/>
      <c r="E673" s="103"/>
      <c r="F673" s="104"/>
    </row>
    <row r="674" spans="2:6" ht="15">
      <c r="B674" s="103"/>
      <c r="C674" s="103"/>
      <c r="D674" s="103"/>
      <c r="E674" s="103"/>
      <c r="F674" s="104"/>
    </row>
    <row r="675" spans="2:6" ht="15">
      <c r="B675" s="103"/>
      <c r="C675" s="103"/>
      <c r="D675" s="103"/>
      <c r="E675" s="103"/>
      <c r="F675" s="104"/>
    </row>
    <row r="676" spans="2:6" ht="15">
      <c r="B676" s="103"/>
      <c r="C676" s="103"/>
      <c r="D676" s="103"/>
      <c r="E676" s="103"/>
      <c r="F676" s="104"/>
    </row>
    <row r="677" spans="2:6" ht="15">
      <c r="B677" s="103"/>
      <c r="C677" s="103"/>
      <c r="D677" s="103"/>
      <c r="E677" s="103"/>
      <c r="F677" s="104"/>
    </row>
    <row r="678" spans="2:6" ht="15">
      <c r="B678" s="103"/>
      <c r="C678" s="103"/>
      <c r="D678" s="103"/>
      <c r="E678" s="103"/>
      <c r="F678" s="104"/>
    </row>
    <row r="679" spans="2:6" ht="15">
      <c r="B679" s="103"/>
      <c r="C679" s="103"/>
      <c r="D679" s="103"/>
      <c r="E679" s="103"/>
      <c r="F679" s="104"/>
    </row>
    <row r="680" spans="2:6" ht="15">
      <c r="B680" s="103"/>
      <c r="C680" s="103"/>
      <c r="D680" s="103"/>
      <c r="E680" s="103"/>
      <c r="F680" s="104"/>
    </row>
    <row r="681" spans="2:6" ht="15">
      <c r="B681" s="103"/>
      <c r="C681" s="103"/>
      <c r="D681" s="103"/>
      <c r="E681" s="103"/>
      <c r="F681" s="104"/>
    </row>
    <row r="682" spans="2:6" ht="15">
      <c r="B682" s="103"/>
      <c r="C682" s="103"/>
      <c r="D682" s="103"/>
      <c r="E682" s="103"/>
      <c r="F682" s="104"/>
    </row>
    <row r="683" ht="15">
      <c r="B683" s="103"/>
    </row>
    <row r="684" ht="15">
      <c r="B684" s="103"/>
    </row>
    <row r="685" ht="15">
      <c r="B685" s="103"/>
    </row>
    <row r="686" ht="15">
      <c r="B686" s="103"/>
    </row>
    <row r="687" ht="15">
      <c r="B687" s="103"/>
    </row>
  </sheetData>
  <sheetProtection/>
  <mergeCells count="12">
    <mergeCell ref="F10:F11"/>
    <mergeCell ref="G10:G11"/>
    <mergeCell ref="H10:H11"/>
    <mergeCell ref="I10:I11"/>
    <mergeCell ref="B5:I5"/>
    <mergeCell ref="B6:I6"/>
    <mergeCell ref="A8:I8"/>
    <mergeCell ref="A10:A11"/>
    <mergeCell ref="B10:B11"/>
    <mergeCell ref="C10:C11"/>
    <mergeCell ref="D10:D11"/>
    <mergeCell ref="E10:E11"/>
  </mergeCells>
  <hyperlinks>
    <hyperlink ref="A284" r:id="rId1" display="consultantplus://offline/ref=C6EF3AE28B6C46D1117CBBA251A07B11C6C7C5768D606C8B0E322DA1BBA42282C9440EEF08E6CC43400230U6VFM"/>
  </hyperlinks>
  <printOptions/>
  <pageMargins left="0.7086614173228347" right="0.2755905511811024" top="0.3937007874015748" bottom="0.35433070866141736" header="0.31496062992125984" footer="0.31496062992125984"/>
  <pageSetup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5"/>
  <sheetViews>
    <sheetView view="pageBreakPreview" zoomScale="60" zoomScalePageLayoutView="0" workbookViewId="0" topLeftCell="A1">
      <selection activeCell="B6" sqref="B6:F6"/>
    </sheetView>
  </sheetViews>
  <sheetFormatPr defaultColWidth="9.140625" defaultRowHeight="15"/>
  <cols>
    <col min="1" max="1" width="64.8515625" style="5" customWidth="1"/>
    <col min="2" max="2" width="5.140625" style="10" customWidth="1"/>
    <col min="3" max="3" width="4.8515625" style="10" customWidth="1"/>
    <col min="4" max="4" width="5.00390625" style="10" customWidth="1"/>
    <col min="5" max="5" width="16.7109375" style="10" customWidth="1"/>
    <col min="6" max="6" width="5.140625" style="106" customWidth="1"/>
    <col min="7" max="7" width="15.7109375" style="105" hidden="1" customWidth="1"/>
    <col min="8" max="8" width="13.57421875" style="116" hidden="1" customWidth="1"/>
    <col min="9" max="9" width="15.7109375" style="105" customWidth="1"/>
    <col min="10" max="10" width="16.7109375" style="105" hidden="1" customWidth="1"/>
    <col min="11" max="11" width="13.7109375" style="116" hidden="1" customWidth="1"/>
    <col min="12" max="12" width="18.421875" style="105" customWidth="1"/>
    <col min="13" max="13" width="21.421875" style="1" customWidth="1"/>
    <col min="14" max="14" width="14.8515625" style="1" customWidth="1"/>
    <col min="15" max="15" width="10.8515625" style="1" bestFit="1" customWidth="1"/>
    <col min="16" max="16" width="10.00390625" style="1" bestFit="1" customWidth="1"/>
    <col min="17" max="16384" width="9.140625" style="1" customWidth="1"/>
  </cols>
  <sheetData>
    <row r="1" spans="2:11" ht="15">
      <c r="B1" s="2" t="s">
        <v>682</v>
      </c>
      <c r="D1" s="2"/>
      <c r="E1" s="2"/>
      <c r="F1" s="3"/>
      <c r="H1" s="109"/>
      <c r="K1" s="109"/>
    </row>
    <row r="2" spans="2:11" ht="15.75" customHeight="1">
      <c r="B2" s="2" t="s">
        <v>1</v>
      </c>
      <c r="C2" s="2"/>
      <c r="D2" s="2"/>
      <c r="E2" s="2"/>
      <c r="F2" s="3"/>
      <c r="H2" s="110"/>
      <c r="K2" s="110"/>
    </row>
    <row r="3" spans="2:11" ht="15.75">
      <c r="B3" s="8" t="s">
        <v>2</v>
      </c>
      <c r="C3" s="8"/>
      <c r="D3" s="8"/>
      <c r="E3" s="111"/>
      <c r="F3" s="9"/>
      <c r="H3" s="110"/>
      <c r="K3" s="110"/>
    </row>
    <row r="4" spans="1:11" ht="14.25" customHeight="1">
      <c r="A4" s="112"/>
      <c r="B4" s="8" t="s">
        <v>704</v>
      </c>
      <c r="C4" s="8"/>
      <c r="D4" s="8"/>
      <c r="E4" s="111"/>
      <c r="F4" s="9"/>
      <c r="H4" s="110"/>
      <c r="K4" s="110"/>
    </row>
    <row r="5" spans="1:12" ht="38.25" customHeight="1">
      <c r="A5" s="113"/>
      <c r="B5" s="462" t="s">
        <v>691</v>
      </c>
      <c r="C5" s="462"/>
      <c r="D5" s="462"/>
      <c r="E5" s="462"/>
      <c r="F5" s="462"/>
      <c r="G5" s="1"/>
      <c r="H5" s="1"/>
      <c r="I5" s="1"/>
      <c r="J5" s="1"/>
      <c r="K5" s="1"/>
      <c r="L5" s="1"/>
    </row>
    <row r="6" spans="1:12" ht="42" customHeight="1">
      <c r="A6" s="113"/>
      <c r="B6" s="445" t="s">
        <v>1131</v>
      </c>
      <c r="C6" s="445"/>
      <c r="D6" s="445"/>
      <c r="E6" s="445"/>
      <c r="F6" s="445"/>
      <c r="G6" s="1"/>
      <c r="H6" s="1"/>
      <c r="I6" s="1"/>
      <c r="J6" s="1"/>
      <c r="K6" s="1"/>
      <c r="L6" s="1"/>
    </row>
    <row r="7" spans="1:12" ht="12.75" hidden="1">
      <c r="A7" s="113"/>
      <c r="B7" s="226"/>
      <c r="C7" s="226"/>
      <c r="D7" s="226"/>
      <c r="E7" s="226"/>
      <c r="F7" s="226"/>
      <c r="G7" s="114"/>
      <c r="H7" s="226"/>
      <c r="I7" s="226"/>
      <c r="J7" s="114"/>
      <c r="K7" s="226"/>
      <c r="L7" s="226"/>
    </row>
    <row r="8" spans="1:12" ht="41.25" customHeight="1">
      <c r="A8" s="446" t="s">
        <v>681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</row>
    <row r="9" spans="6:12" ht="18.75" customHeight="1" thickBot="1">
      <c r="F9" s="11"/>
      <c r="G9" s="115"/>
      <c r="I9" s="12"/>
      <c r="J9" s="115"/>
      <c r="L9" s="12" t="s">
        <v>3</v>
      </c>
    </row>
    <row r="10" spans="1:12" ht="27.75" customHeight="1">
      <c r="A10" s="447" t="s">
        <v>4</v>
      </c>
      <c r="B10" s="449" t="s">
        <v>589</v>
      </c>
      <c r="C10" s="449" t="s">
        <v>5</v>
      </c>
      <c r="D10" s="449" t="s">
        <v>6</v>
      </c>
      <c r="E10" s="451" t="s">
        <v>7</v>
      </c>
      <c r="F10" s="451" t="s">
        <v>8</v>
      </c>
      <c r="G10" s="464" t="s">
        <v>679</v>
      </c>
      <c r="H10" s="455" t="s">
        <v>590</v>
      </c>
      <c r="I10" s="455" t="s">
        <v>674</v>
      </c>
      <c r="J10" s="464" t="s">
        <v>680</v>
      </c>
      <c r="K10" s="455" t="s">
        <v>590</v>
      </c>
      <c r="L10" s="457" t="s">
        <v>675</v>
      </c>
    </row>
    <row r="11" spans="1:12" ht="3.75" customHeight="1" thickBot="1">
      <c r="A11" s="448"/>
      <c r="B11" s="450"/>
      <c r="C11" s="450"/>
      <c r="D11" s="450"/>
      <c r="E11" s="452"/>
      <c r="F11" s="452"/>
      <c r="G11" s="465"/>
      <c r="H11" s="456"/>
      <c r="I11" s="456"/>
      <c r="J11" s="465"/>
      <c r="K11" s="456"/>
      <c r="L11" s="458"/>
    </row>
    <row r="12" spans="1:12" s="18" customFormat="1" ht="12.75" customHeight="1">
      <c r="A12" s="178">
        <v>1</v>
      </c>
      <c r="B12" s="179">
        <v>2</v>
      </c>
      <c r="C12" s="179" t="s">
        <v>11</v>
      </c>
      <c r="D12" s="179" t="s">
        <v>12</v>
      </c>
      <c r="E12" s="180" t="s">
        <v>13</v>
      </c>
      <c r="F12" s="180" t="s">
        <v>591</v>
      </c>
      <c r="G12" s="181"/>
      <c r="H12" s="181"/>
      <c r="I12" s="179" t="s">
        <v>592</v>
      </c>
      <c r="J12" s="181"/>
      <c r="K12" s="181"/>
      <c r="L12" s="182">
        <v>8</v>
      </c>
    </row>
    <row r="13" spans="1:12" s="23" customFormat="1" ht="20.25">
      <c r="A13" s="121" t="s">
        <v>14</v>
      </c>
      <c r="B13" s="20"/>
      <c r="C13" s="20"/>
      <c r="D13" s="20"/>
      <c r="E13" s="20"/>
      <c r="F13" s="21"/>
      <c r="G13" s="61">
        <f>G15+G403+G590+G14</f>
        <v>519818688</v>
      </c>
      <c r="H13" s="61">
        <f>H15+H403+H590</f>
        <v>16461031</v>
      </c>
      <c r="I13" s="61">
        <f>G13+H13</f>
        <v>536279719</v>
      </c>
      <c r="J13" s="61">
        <f>J15+J403+J590+J14</f>
        <v>548648886</v>
      </c>
      <c r="K13" s="61">
        <f>K15+K403+K590</f>
        <v>16461031</v>
      </c>
      <c r="L13" s="22">
        <f>J13+K13</f>
        <v>565109917</v>
      </c>
    </row>
    <row r="14" spans="1:13" s="23" customFormat="1" ht="20.25">
      <c r="A14" s="26" t="s">
        <v>678</v>
      </c>
      <c r="B14" s="20"/>
      <c r="C14" s="20"/>
      <c r="D14" s="20"/>
      <c r="E14" s="20"/>
      <c r="F14" s="21"/>
      <c r="G14" s="61">
        <v>4850000</v>
      </c>
      <c r="H14" s="122"/>
      <c r="I14" s="61">
        <f>G14+H14</f>
        <v>4850000</v>
      </c>
      <c r="J14" s="61">
        <v>10000000</v>
      </c>
      <c r="K14" s="122"/>
      <c r="L14" s="22">
        <f>J14+K14</f>
        <v>10000000</v>
      </c>
      <c r="M14" s="25"/>
    </row>
    <row r="15" spans="1:12" ht="16.5" customHeight="1">
      <c r="A15" s="121" t="s">
        <v>593</v>
      </c>
      <c r="B15" s="20" t="s">
        <v>594</v>
      </c>
      <c r="C15" s="20"/>
      <c r="D15" s="20"/>
      <c r="E15" s="20"/>
      <c r="F15" s="21"/>
      <c r="G15" s="61">
        <f>G16+G179+G195+G267+G316+G332+G340+G381+G389+G396+G310</f>
        <v>69540164</v>
      </c>
      <c r="H15" s="61">
        <f>H16+H179+H195+H267+H316+H332+H340+H381+H389+H396+H310</f>
        <v>0</v>
      </c>
      <c r="I15" s="61">
        <f>G15+H15</f>
        <v>69540164</v>
      </c>
      <c r="J15" s="61">
        <f>J16+J179+J195+J267+J316+J332+J340+J381+J389+J396+J310</f>
        <v>69314639</v>
      </c>
      <c r="K15" s="61">
        <f>K16+K179+K195+K267+K316+K332+K340+K381+K389+K396+K310</f>
        <v>0</v>
      </c>
      <c r="L15" s="22">
        <f>J15+K15</f>
        <v>69314639</v>
      </c>
    </row>
    <row r="16" spans="1:12" ht="15">
      <c r="A16" s="26" t="s">
        <v>15</v>
      </c>
      <c r="B16" s="20" t="s">
        <v>594</v>
      </c>
      <c r="C16" s="20" t="s">
        <v>16</v>
      </c>
      <c r="D16" s="20"/>
      <c r="E16" s="20"/>
      <c r="F16" s="21"/>
      <c r="G16" s="61">
        <f>G17+G22+G31+G89+G94+G77+G72+G84</f>
        <v>39234096</v>
      </c>
      <c r="H16" s="122"/>
      <c r="I16" s="61">
        <f aca="true" t="shared" si="0" ref="I16:I63">G16+H16</f>
        <v>39234096</v>
      </c>
      <c r="J16" s="61">
        <f>J17+J22+J31+J89+J94+J77+J72+J84</f>
        <v>39302863</v>
      </c>
      <c r="K16" s="122"/>
      <c r="L16" s="22">
        <f aca="true" t="shared" si="1" ref="L16:L63">J16+K16</f>
        <v>39302863</v>
      </c>
    </row>
    <row r="17" spans="1:12" ht="28.5" customHeight="1">
      <c r="A17" s="27" t="s">
        <v>17</v>
      </c>
      <c r="B17" s="20" t="s">
        <v>594</v>
      </c>
      <c r="C17" s="20" t="s">
        <v>16</v>
      </c>
      <c r="D17" s="20" t="s">
        <v>18</v>
      </c>
      <c r="E17" s="20"/>
      <c r="F17" s="21"/>
      <c r="G17" s="61">
        <f>G19</f>
        <v>1561000</v>
      </c>
      <c r="H17" s="122"/>
      <c r="I17" s="61">
        <f t="shared" si="0"/>
        <v>1561000</v>
      </c>
      <c r="J17" s="61">
        <f>J19</f>
        <v>1561000</v>
      </c>
      <c r="K17" s="122"/>
      <c r="L17" s="22">
        <f t="shared" si="1"/>
        <v>1561000</v>
      </c>
    </row>
    <row r="18" spans="1:12" ht="19.5" customHeight="1">
      <c r="A18" s="29" t="s">
        <v>19</v>
      </c>
      <c r="B18" s="20" t="s">
        <v>594</v>
      </c>
      <c r="C18" s="20" t="s">
        <v>16</v>
      </c>
      <c r="D18" s="20" t="s">
        <v>18</v>
      </c>
      <c r="E18" s="30" t="s">
        <v>20</v>
      </c>
      <c r="F18" s="21"/>
      <c r="G18" s="61">
        <f>G19</f>
        <v>1561000</v>
      </c>
      <c r="H18" s="122"/>
      <c r="I18" s="61">
        <f t="shared" si="0"/>
        <v>1561000</v>
      </c>
      <c r="J18" s="61">
        <f>J19</f>
        <v>1561000</v>
      </c>
      <c r="K18" s="122"/>
      <c r="L18" s="22">
        <f t="shared" si="1"/>
        <v>1561000</v>
      </c>
    </row>
    <row r="19" spans="1:12" ht="17.25" customHeight="1">
      <c r="A19" s="26" t="s">
        <v>21</v>
      </c>
      <c r="B19" s="20" t="s">
        <v>594</v>
      </c>
      <c r="C19" s="20" t="s">
        <v>16</v>
      </c>
      <c r="D19" s="20" t="s">
        <v>18</v>
      </c>
      <c r="E19" s="30" t="s">
        <v>22</v>
      </c>
      <c r="F19" s="21"/>
      <c r="G19" s="61">
        <f>G21</f>
        <v>1561000</v>
      </c>
      <c r="H19" s="122"/>
      <c r="I19" s="61">
        <f t="shared" si="0"/>
        <v>1561000</v>
      </c>
      <c r="J19" s="61">
        <f>J21</f>
        <v>1561000</v>
      </c>
      <c r="K19" s="122"/>
      <c r="L19" s="22">
        <f t="shared" si="1"/>
        <v>1561000</v>
      </c>
    </row>
    <row r="20" spans="1:12" ht="30" customHeight="1">
      <c r="A20" s="27" t="s">
        <v>23</v>
      </c>
      <c r="B20" s="20" t="s">
        <v>594</v>
      </c>
      <c r="C20" s="20" t="s">
        <v>16</v>
      </c>
      <c r="D20" s="20" t="s">
        <v>18</v>
      </c>
      <c r="E20" s="30" t="s">
        <v>24</v>
      </c>
      <c r="F20" s="21"/>
      <c r="G20" s="61">
        <f>G21</f>
        <v>1561000</v>
      </c>
      <c r="H20" s="122"/>
      <c r="I20" s="61">
        <f t="shared" si="0"/>
        <v>1561000</v>
      </c>
      <c r="J20" s="61">
        <f>J21</f>
        <v>1561000</v>
      </c>
      <c r="K20" s="122"/>
      <c r="L20" s="22">
        <f t="shared" si="1"/>
        <v>1561000</v>
      </c>
    </row>
    <row r="21" spans="1:12" ht="41.25" customHeight="1">
      <c r="A21" s="29" t="s">
        <v>25</v>
      </c>
      <c r="B21" s="20" t="s">
        <v>594</v>
      </c>
      <c r="C21" s="20" t="s">
        <v>16</v>
      </c>
      <c r="D21" s="20" t="s">
        <v>18</v>
      </c>
      <c r="E21" s="30" t="s">
        <v>24</v>
      </c>
      <c r="F21" s="31" t="s">
        <v>26</v>
      </c>
      <c r="G21" s="61">
        <v>1561000</v>
      </c>
      <c r="H21" s="122"/>
      <c r="I21" s="61">
        <f t="shared" si="0"/>
        <v>1561000</v>
      </c>
      <c r="J21" s="61">
        <v>1561000</v>
      </c>
      <c r="K21" s="122"/>
      <c r="L21" s="22">
        <f t="shared" si="1"/>
        <v>1561000</v>
      </c>
    </row>
    <row r="22" spans="1:12" ht="42" customHeight="1">
      <c r="A22" s="27" t="s">
        <v>27</v>
      </c>
      <c r="B22" s="20" t="s">
        <v>594</v>
      </c>
      <c r="C22" s="20" t="s">
        <v>16</v>
      </c>
      <c r="D22" s="20" t="s">
        <v>28</v>
      </c>
      <c r="E22" s="20"/>
      <c r="F22" s="21"/>
      <c r="G22" s="61">
        <f>G23</f>
        <v>1694300</v>
      </c>
      <c r="H22" s="122"/>
      <c r="I22" s="61">
        <f t="shared" si="0"/>
        <v>1694300</v>
      </c>
      <c r="J22" s="61">
        <f>J23</f>
        <v>1694300</v>
      </c>
      <c r="K22" s="122"/>
      <c r="L22" s="22">
        <f t="shared" si="1"/>
        <v>1694300</v>
      </c>
    </row>
    <row r="23" spans="1:12" ht="30.75" customHeight="1">
      <c r="A23" s="29" t="s">
        <v>29</v>
      </c>
      <c r="B23" s="20" t="s">
        <v>594</v>
      </c>
      <c r="C23" s="20" t="s">
        <v>16</v>
      </c>
      <c r="D23" s="20" t="s">
        <v>28</v>
      </c>
      <c r="E23" s="30" t="s">
        <v>30</v>
      </c>
      <c r="F23" s="21"/>
      <c r="G23" s="61">
        <f>G24+G27</f>
        <v>1694300</v>
      </c>
      <c r="H23" s="122"/>
      <c r="I23" s="61">
        <f t="shared" si="0"/>
        <v>1694300</v>
      </c>
      <c r="J23" s="61">
        <f>J24+J27</f>
        <v>1694300</v>
      </c>
      <c r="K23" s="122"/>
      <c r="L23" s="22">
        <f t="shared" si="1"/>
        <v>1694300</v>
      </c>
    </row>
    <row r="24" spans="1:12" ht="18.75" customHeight="1">
      <c r="A24" s="26" t="s">
        <v>31</v>
      </c>
      <c r="B24" s="20" t="s">
        <v>594</v>
      </c>
      <c r="C24" s="20" t="s">
        <v>16</v>
      </c>
      <c r="D24" s="20" t="s">
        <v>28</v>
      </c>
      <c r="E24" s="30" t="s">
        <v>32</v>
      </c>
      <c r="F24" s="21"/>
      <c r="G24" s="61">
        <f>G25</f>
        <v>824000</v>
      </c>
      <c r="H24" s="122"/>
      <c r="I24" s="61">
        <f t="shared" si="0"/>
        <v>824000</v>
      </c>
      <c r="J24" s="61">
        <f>J25</f>
        <v>824000</v>
      </c>
      <c r="K24" s="122"/>
      <c r="L24" s="22">
        <f t="shared" si="1"/>
        <v>824000</v>
      </c>
    </row>
    <row r="25" spans="1:12" ht="26.25">
      <c r="A25" s="27" t="s">
        <v>23</v>
      </c>
      <c r="B25" s="20" t="s">
        <v>594</v>
      </c>
      <c r="C25" s="20" t="s">
        <v>16</v>
      </c>
      <c r="D25" s="20" t="s">
        <v>28</v>
      </c>
      <c r="E25" s="30" t="s">
        <v>33</v>
      </c>
      <c r="F25" s="31"/>
      <c r="G25" s="61">
        <f>G26</f>
        <v>824000</v>
      </c>
      <c r="H25" s="122"/>
      <c r="I25" s="61">
        <f t="shared" si="0"/>
        <v>824000</v>
      </c>
      <c r="J25" s="61">
        <f>J26</f>
        <v>824000</v>
      </c>
      <c r="K25" s="122"/>
      <c r="L25" s="22">
        <f t="shared" si="1"/>
        <v>824000</v>
      </c>
    </row>
    <row r="26" spans="1:12" ht="44.25" customHeight="1">
      <c r="A26" s="29" t="s">
        <v>25</v>
      </c>
      <c r="B26" s="20" t="s">
        <v>594</v>
      </c>
      <c r="C26" s="20" t="s">
        <v>16</v>
      </c>
      <c r="D26" s="20" t="s">
        <v>28</v>
      </c>
      <c r="E26" s="30" t="s">
        <v>33</v>
      </c>
      <c r="F26" s="31" t="s">
        <v>26</v>
      </c>
      <c r="G26" s="61">
        <v>824000</v>
      </c>
      <c r="H26" s="122"/>
      <c r="I26" s="61">
        <f t="shared" si="0"/>
        <v>824000</v>
      </c>
      <c r="J26" s="61">
        <v>824000</v>
      </c>
      <c r="K26" s="122"/>
      <c r="L26" s="22">
        <f t="shared" si="1"/>
        <v>824000</v>
      </c>
    </row>
    <row r="27" spans="1:12" ht="18" customHeight="1">
      <c r="A27" s="26" t="s">
        <v>34</v>
      </c>
      <c r="B27" s="20" t="s">
        <v>594</v>
      </c>
      <c r="C27" s="20" t="s">
        <v>16</v>
      </c>
      <c r="D27" s="20" t="s">
        <v>28</v>
      </c>
      <c r="E27" s="30" t="s">
        <v>35</v>
      </c>
      <c r="F27" s="31"/>
      <c r="G27" s="61">
        <f>G28</f>
        <v>870300</v>
      </c>
      <c r="H27" s="122"/>
      <c r="I27" s="61">
        <f t="shared" si="0"/>
        <v>870300</v>
      </c>
      <c r="J27" s="61">
        <f>J28</f>
        <v>870300</v>
      </c>
      <c r="K27" s="122"/>
      <c r="L27" s="22">
        <f t="shared" si="1"/>
        <v>870300</v>
      </c>
    </row>
    <row r="28" spans="1:12" ht="27.75" customHeight="1">
      <c r="A28" s="27" t="s">
        <v>23</v>
      </c>
      <c r="B28" s="20" t="s">
        <v>594</v>
      </c>
      <c r="C28" s="20" t="s">
        <v>16</v>
      </c>
      <c r="D28" s="20" t="s">
        <v>28</v>
      </c>
      <c r="E28" s="30" t="s">
        <v>36</v>
      </c>
      <c r="F28" s="31"/>
      <c r="G28" s="61">
        <f>G29+G30</f>
        <v>870300</v>
      </c>
      <c r="H28" s="122"/>
      <c r="I28" s="61">
        <f t="shared" si="0"/>
        <v>870300</v>
      </c>
      <c r="J28" s="61">
        <f>J29+J30</f>
        <v>870300</v>
      </c>
      <c r="K28" s="122"/>
      <c r="L28" s="22">
        <f t="shared" si="1"/>
        <v>870300</v>
      </c>
    </row>
    <row r="29" spans="1:12" ht="38.25" customHeight="1">
      <c r="A29" s="29" t="s">
        <v>25</v>
      </c>
      <c r="B29" s="20" t="s">
        <v>594</v>
      </c>
      <c r="C29" s="20" t="s">
        <v>16</v>
      </c>
      <c r="D29" s="20" t="s">
        <v>28</v>
      </c>
      <c r="E29" s="30" t="s">
        <v>36</v>
      </c>
      <c r="F29" s="31" t="s">
        <v>26</v>
      </c>
      <c r="G29" s="61">
        <v>870300</v>
      </c>
      <c r="H29" s="122"/>
      <c r="I29" s="61">
        <f t="shared" si="0"/>
        <v>870300</v>
      </c>
      <c r="J29" s="61">
        <v>870300</v>
      </c>
      <c r="K29" s="122"/>
      <c r="L29" s="22">
        <f t="shared" si="1"/>
        <v>870300</v>
      </c>
    </row>
    <row r="30" spans="1:12" ht="26.25" hidden="1">
      <c r="A30" s="29" t="s">
        <v>37</v>
      </c>
      <c r="B30" s="20" t="s">
        <v>594</v>
      </c>
      <c r="C30" s="20" t="s">
        <v>16</v>
      </c>
      <c r="D30" s="20" t="s">
        <v>28</v>
      </c>
      <c r="E30" s="30" t="s">
        <v>36</v>
      </c>
      <c r="F30" s="31" t="s">
        <v>38</v>
      </c>
      <c r="G30" s="61"/>
      <c r="H30" s="122"/>
      <c r="I30" s="61">
        <f t="shared" si="0"/>
        <v>0</v>
      </c>
      <c r="J30" s="61"/>
      <c r="K30" s="122"/>
      <c r="L30" s="22">
        <f t="shared" si="1"/>
        <v>0</v>
      </c>
    </row>
    <row r="31" spans="1:12" ht="39">
      <c r="A31" s="27" t="s">
        <v>39</v>
      </c>
      <c r="B31" s="20" t="s">
        <v>594</v>
      </c>
      <c r="C31" s="20" t="s">
        <v>40</v>
      </c>
      <c r="D31" s="20" t="s">
        <v>41</v>
      </c>
      <c r="E31" s="20"/>
      <c r="F31" s="21"/>
      <c r="G31" s="61">
        <f>G32+G49+G64+G58+G43</f>
        <v>21709089</v>
      </c>
      <c r="H31" s="122"/>
      <c r="I31" s="61">
        <f t="shared" si="0"/>
        <v>21709089</v>
      </c>
      <c r="J31" s="61">
        <f>J32+J49+J64+J58+J43</f>
        <v>21709089</v>
      </c>
      <c r="K31" s="122"/>
      <c r="L31" s="22">
        <f t="shared" si="1"/>
        <v>21709089</v>
      </c>
    </row>
    <row r="32" spans="1:12" ht="42" customHeight="1">
      <c r="A32" s="26" t="s">
        <v>42</v>
      </c>
      <c r="B32" s="20" t="s">
        <v>594</v>
      </c>
      <c r="C32" s="20" t="s">
        <v>40</v>
      </c>
      <c r="D32" s="20" t="s">
        <v>41</v>
      </c>
      <c r="E32" s="30" t="s">
        <v>43</v>
      </c>
      <c r="F32" s="31"/>
      <c r="G32" s="61">
        <f>G38+G33</f>
        <v>3058000</v>
      </c>
      <c r="H32" s="122"/>
      <c r="I32" s="61">
        <f t="shared" si="0"/>
        <v>3058000</v>
      </c>
      <c r="J32" s="61">
        <f>J38+J33</f>
        <v>3058000</v>
      </c>
      <c r="K32" s="122"/>
      <c r="L32" s="22">
        <f t="shared" si="1"/>
        <v>3058000</v>
      </c>
    </row>
    <row r="33" spans="1:12" ht="59.25" customHeight="1">
      <c r="A33" s="29" t="s">
        <v>44</v>
      </c>
      <c r="B33" s="20" t="s">
        <v>594</v>
      </c>
      <c r="C33" s="32" t="s">
        <v>16</v>
      </c>
      <c r="D33" s="32" t="s">
        <v>41</v>
      </c>
      <c r="E33" s="33" t="s">
        <v>45</v>
      </c>
      <c r="F33" s="34"/>
      <c r="G33" s="123">
        <f>G35</f>
        <v>917400</v>
      </c>
      <c r="H33" s="122"/>
      <c r="I33" s="61">
        <f t="shared" si="0"/>
        <v>917400</v>
      </c>
      <c r="J33" s="123">
        <f>J35</f>
        <v>917400</v>
      </c>
      <c r="K33" s="122"/>
      <c r="L33" s="22">
        <f t="shared" si="1"/>
        <v>917400</v>
      </c>
    </row>
    <row r="34" spans="1:12" ht="48" customHeight="1">
      <c r="A34" s="37" t="s">
        <v>46</v>
      </c>
      <c r="B34" s="20" t="s">
        <v>594</v>
      </c>
      <c r="C34" s="20" t="s">
        <v>16</v>
      </c>
      <c r="D34" s="20" t="s">
        <v>41</v>
      </c>
      <c r="E34" s="30" t="s">
        <v>47</v>
      </c>
      <c r="F34" s="31"/>
      <c r="G34" s="61">
        <f>G35</f>
        <v>917400</v>
      </c>
      <c r="H34" s="122"/>
      <c r="I34" s="61">
        <f t="shared" si="0"/>
        <v>917400</v>
      </c>
      <c r="J34" s="61">
        <f>J35</f>
        <v>917400</v>
      </c>
      <c r="K34" s="122"/>
      <c r="L34" s="22">
        <f t="shared" si="1"/>
        <v>917400</v>
      </c>
    </row>
    <row r="35" spans="1:12" ht="42" customHeight="1">
      <c r="A35" s="124" t="s">
        <v>48</v>
      </c>
      <c r="B35" s="20" t="s">
        <v>594</v>
      </c>
      <c r="C35" s="20" t="s">
        <v>16</v>
      </c>
      <c r="D35" s="20" t="s">
        <v>41</v>
      </c>
      <c r="E35" s="30" t="s">
        <v>49</v>
      </c>
      <c r="F35" s="31"/>
      <c r="G35" s="61">
        <f>G36+G37</f>
        <v>917400</v>
      </c>
      <c r="H35" s="122"/>
      <c r="I35" s="61">
        <f t="shared" si="0"/>
        <v>917400</v>
      </c>
      <c r="J35" s="61">
        <f>J36+J37</f>
        <v>917400</v>
      </c>
      <c r="K35" s="122"/>
      <c r="L35" s="22">
        <f t="shared" si="1"/>
        <v>917400</v>
      </c>
    </row>
    <row r="36" spans="1:12" ht="42.75" customHeight="1">
      <c r="A36" s="29" t="s">
        <v>25</v>
      </c>
      <c r="B36" s="20" t="s">
        <v>594</v>
      </c>
      <c r="C36" s="20" t="s">
        <v>16</v>
      </c>
      <c r="D36" s="20" t="s">
        <v>41</v>
      </c>
      <c r="E36" s="30" t="s">
        <v>49</v>
      </c>
      <c r="F36" s="31" t="s">
        <v>26</v>
      </c>
      <c r="G36" s="61">
        <v>880400</v>
      </c>
      <c r="H36" s="122"/>
      <c r="I36" s="61">
        <f t="shared" si="0"/>
        <v>880400</v>
      </c>
      <c r="J36" s="61">
        <v>880400</v>
      </c>
      <c r="K36" s="122"/>
      <c r="L36" s="22">
        <f t="shared" si="1"/>
        <v>880400</v>
      </c>
    </row>
    <row r="37" spans="1:12" ht="26.25">
      <c r="A37" s="29" t="s">
        <v>37</v>
      </c>
      <c r="B37" s="20" t="s">
        <v>594</v>
      </c>
      <c r="C37" s="20" t="s">
        <v>16</v>
      </c>
      <c r="D37" s="20" t="s">
        <v>41</v>
      </c>
      <c r="E37" s="30" t="s">
        <v>49</v>
      </c>
      <c r="F37" s="31" t="s">
        <v>38</v>
      </c>
      <c r="G37" s="61">
        <v>37000</v>
      </c>
      <c r="H37" s="122"/>
      <c r="I37" s="61">
        <f t="shared" si="0"/>
        <v>37000</v>
      </c>
      <c r="J37" s="61">
        <v>37000</v>
      </c>
      <c r="K37" s="122"/>
      <c r="L37" s="22">
        <f t="shared" si="1"/>
        <v>37000</v>
      </c>
    </row>
    <row r="38" spans="1:12" ht="57.75" customHeight="1">
      <c r="A38" s="27" t="s">
        <v>50</v>
      </c>
      <c r="B38" s="20" t="s">
        <v>594</v>
      </c>
      <c r="C38" s="32" t="s">
        <v>16</v>
      </c>
      <c r="D38" s="32" t="s">
        <v>41</v>
      </c>
      <c r="E38" s="33" t="s">
        <v>51</v>
      </c>
      <c r="F38" s="39"/>
      <c r="G38" s="123">
        <f>G39</f>
        <v>2140600</v>
      </c>
      <c r="H38" s="122"/>
      <c r="I38" s="61">
        <f t="shared" si="0"/>
        <v>2140600</v>
      </c>
      <c r="J38" s="123">
        <f>J39</f>
        <v>2140600</v>
      </c>
      <c r="K38" s="122"/>
      <c r="L38" s="22">
        <f t="shared" si="1"/>
        <v>2140600</v>
      </c>
    </row>
    <row r="39" spans="1:12" ht="30" customHeight="1">
      <c r="A39" s="40" t="s">
        <v>52</v>
      </c>
      <c r="B39" s="20" t="s">
        <v>594</v>
      </c>
      <c r="C39" s="20" t="s">
        <v>16</v>
      </c>
      <c r="D39" s="20" t="s">
        <v>41</v>
      </c>
      <c r="E39" s="30" t="s">
        <v>53</v>
      </c>
      <c r="F39" s="21"/>
      <c r="G39" s="61">
        <f>G40</f>
        <v>2140600</v>
      </c>
      <c r="H39" s="122"/>
      <c r="I39" s="61">
        <f t="shared" si="0"/>
        <v>2140600</v>
      </c>
      <c r="J39" s="61">
        <f>J40</f>
        <v>2140600</v>
      </c>
      <c r="K39" s="122"/>
      <c r="L39" s="22">
        <f t="shared" si="1"/>
        <v>2140600</v>
      </c>
    </row>
    <row r="40" spans="1:12" ht="33" customHeight="1">
      <c r="A40" s="27" t="s">
        <v>54</v>
      </c>
      <c r="B40" s="20" t="s">
        <v>594</v>
      </c>
      <c r="C40" s="20" t="s">
        <v>16</v>
      </c>
      <c r="D40" s="20" t="s">
        <v>41</v>
      </c>
      <c r="E40" s="30" t="s">
        <v>55</v>
      </c>
      <c r="F40" s="21"/>
      <c r="G40" s="61">
        <f>G41+G42</f>
        <v>2140600</v>
      </c>
      <c r="H40" s="122"/>
      <c r="I40" s="61">
        <f t="shared" si="0"/>
        <v>2140600</v>
      </c>
      <c r="J40" s="61">
        <f>J41+J42</f>
        <v>2140600</v>
      </c>
      <c r="K40" s="122"/>
      <c r="L40" s="22">
        <f t="shared" si="1"/>
        <v>2140600</v>
      </c>
    </row>
    <row r="41" spans="1:12" ht="43.5" customHeight="1">
      <c r="A41" s="29" t="s">
        <v>25</v>
      </c>
      <c r="B41" s="20" t="s">
        <v>594</v>
      </c>
      <c r="C41" s="20" t="s">
        <v>16</v>
      </c>
      <c r="D41" s="20" t="s">
        <v>41</v>
      </c>
      <c r="E41" s="30" t="s">
        <v>55</v>
      </c>
      <c r="F41" s="31" t="s">
        <v>26</v>
      </c>
      <c r="G41" s="61">
        <v>2140600</v>
      </c>
      <c r="H41" s="122"/>
      <c r="I41" s="61">
        <f t="shared" si="0"/>
        <v>2140600</v>
      </c>
      <c r="J41" s="61">
        <v>2140600</v>
      </c>
      <c r="K41" s="122"/>
      <c r="L41" s="22">
        <f t="shared" si="1"/>
        <v>2140600</v>
      </c>
    </row>
    <row r="42" spans="1:12" ht="26.25" hidden="1">
      <c r="A42" s="29" t="s">
        <v>37</v>
      </c>
      <c r="B42" s="20" t="s">
        <v>594</v>
      </c>
      <c r="C42" s="20" t="s">
        <v>16</v>
      </c>
      <c r="D42" s="20" t="s">
        <v>41</v>
      </c>
      <c r="E42" s="30" t="s">
        <v>55</v>
      </c>
      <c r="F42" s="31" t="s">
        <v>38</v>
      </c>
      <c r="G42" s="61">
        <f>60633-60633</f>
        <v>0</v>
      </c>
      <c r="H42" s="122"/>
      <c r="I42" s="61">
        <f t="shared" si="0"/>
        <v>0</v>
      </c>
      <c r="J42" s="61">
        <f>60633-60633</f>
        <v>0</v>
      </c>
      <c r="K42" s="122"/>
      <c r="L42" s="22">
        <f t="shared" si="1"/>
        <v>0</v>
      </c>
    </row>
    <row r="43" spans="1:12" ht="45.75" customHeight="1">
      <c r="A43" s="19" t="s">
        <v>56</v>
      </c>
      <c r="B43" s="20" t="s">
        <v>594</v>
      </c>
      <c r="C43" s="20" t="s">
        <v>16</v>
      </c>
      <c r="D43" s="20" t="s">
        <v>41</v>
      </c>
      <c r="E43" s="30" t="s">
        <v>57</v>
      </c>
      <c r="F43" s="21"/>
      <c r="G43" s="61">
        <f>G44</f>
        <v>326209</v>
      </c>
      <c r="H43" s="122"/>
      <c r="I43" s="61">
        <f t="shared" si="0"/>
        <v>326209</v>
      </c>
      <c r="J43" s="61">
        <f>J44</f>
        <v>326209</v>
      </c>
      <c r="K43" s="122"/>
      <c r="L43" s="22">
        <f t="shared" si="1"/>
        <v>326209</v>
      </c>
    </row>
    <row r="44" spans="1:12" s="36" customFormat="1" ht="72" customHeight="1">
      <c r="A44" s="40" t="s">
        <v>58</v>
      </c>
      <c r="B44" s="32" t="s">
        <v>594</v>
      </c>
      <c r="C44" s="32" t="s">
        <v>16</v>
      </c>
      <c r="D44" s="32" t="s">
        <v>41</v>
      </c>
      <c r="E44" s="33" t="s">
        <v>59</v>
      </c>
      <c r="F44" s="39"/>
      <c r="G44" s="123">
        <f>G46</f>
        <v>326209</v>
      </c>
      <c r="H44" s="125"/>
      <c r="I44" s="123">
        <f t="shared" si="0"/>
        <v>326209</v>
      </c>
      <c r="J44" s="123">
        <f>J46</f>
        <v>326209</v>
      </c>
      <c r="K44" s="125"/>
      <c r="L44" s="35">
        <f t="shared" si="1"/>
        <v>326209</v>
      </c>
    </row>
    <row r="45" spans="1:12" ht="30.75" customHeight="1">
      <c r="A45" s="41" t="s">
        <v>60</v>
      </c>
      <c r="B45" s="20" t="s">
        <v>594</v>
      </c>
      <c r="C45" s="20" t="s">
        <v>16</v>
      </c>
      <c r="D45" s="20" t="s">
        <v>41</v>
      </c>
      <c r="E45" s="30" t="s">
        <v>61</v>
      </c>
      <c r="F45" s="21"/>
      <c r="G45" s="61">
        <f>G46</f>
        <v>326209</v>
      </c>
      <c r="H45" s="122"/>
      <c r="I45" s="61">
        <f t="shared" si="0"/>
        <v>326209</v>
      </c>
      <c r="J45" s="61">
        <f>J46</f>
        <v>326209</v>
      </c>
      <c r="K45" s="122"/>
      <c r="L45" s="22">
        <f t="shared" si="1"/>
        <v>326209</v>
      </c>
    </row>
    <row r="46" spans="1:12" ht="31.5" customHeight="1">
      <c r="A46" s="124" t="s">
        <v>62</v>
      </c>
      <c r="B46" s="20" t="s">
        <v>594</v>
      </c>
      <c r="C46" s="20" t="s">
        <v>16</v>
      </c>
      <c r="D46" s="20" t="s">
        <v>41</v>
      </c>
      <c r="E46" s="30" t="s">
        <v>63</v>
      </c>
      <c r="F46" s="21"/>
      <c r="G46" s="61">
        <f>G47+G48</f>
        <v>326209</v>
      </c>
      <c r="H46" s="122"/>
      <c r="I46" s="61">
        <f t="shared" si="0"/>
        <v>326209</v>
      </c>
      <c r="J46" s="61">
        <f>J47+J48</f>
        <v>326209</v>
      </c>
      <c r="K46" s="122"/>
      <c r="L46" s="22">
        <f t="shared" si="1"/>
        <v>326209</v>
      </c>
    </row>
    <row r="47" spans="1:12" ht="39">
      <c r="A47" s="29" t="s">
        <v>25</v>
      </c>
      <c r="B47" s="20" t="s">
        <v>594</v>
      </c>
      <c r="C47" s="20" t="s">
        <v>16</v>
      </c>
      <c r="D47" s="20" t="s">
        <v>41</v>
      </c>
      <c r="E47" s="30" t="s">
        <v>63</v>
      </c>
      <c r="F47" s="31" t="s">
        <v>26</v>
      </c>
      <c r="G47" s="61">
        <v>316209</v>
      </c>
      <c r="H47" s="122"/>
      <c r="I47" s="61">
        <f t="shared" si="0"/>
        <v>316209</v>
      </c>
      <c r="J47" s="61">
        <v>316209</v>
      </c>
      <c r="K47" s="122"/>
      <c r="L47" s="22">
        <f t="shared" si="1"/>
        <v>316209</v>
      </c>
    </row>
    <row r="48" spans="1:12" ht="31.5" customHeight="1">
      <c r="A48" s="29" t="s">
        <v>37</v>
      </c>
      <c r="B48" s="20" t="s">
        <v>594</v>
      </c>
      <c r="C48" s="20" t="s">
        <v>16</v>
      </c>
      <c r="D48" s="20" t="s">
        <v>41</v>
      </c>
      <c r="E48" s="30" t="s">
        <v>63</v>
      </c>
      <c r="F48" s="31" t="s">
        <v>38</v>
      </c>
      <c r="G48" s="61">
        <v>10000</v>
      </c>
      <c r="H48" s="122"/>
      <c r="I48" s="61">
        <f t="shared" si="0"/>
        <v>10000</v>
      </c>
      <c r="J48" s="61">
        <v>10000</v>
      </c>
      <c r="K48" s="122"/>
      <c r="L48" s="22">
        <f t="shared" si="1"/>
        <v>10000</v>
      </c>
    </row>
    <row r="49" spans="1:12" ht="48.75" customHeight="1">
      <c r="A49" s="26" t="s">
        <v>64</v>
      </c>
      <c r="B49" s="20" t="s">
        <v>594</v>
      </c>
      <c r="C49" s="20" t="s">
        <v>16</v>
      </c>
      <c r="D49" s="20" t="s">
        <v>41</v>
      </c>
      <c r="E49" s="30" t="s">
        <v>65</v>
      </c>
      <c r="F49" s="31"/>
      <c r="G49" s="61">
        <f>G50</f>
        <v>611600</v>
      </c>
      <c r="H49" s="122"/>
      <c r="I49" s="61">
        <f t="shared" si="0"/>
        <v>611600</v>
      </c>
      <c r="J49" s="61">
        <f>J50</f>
        <v>611600</v>
      </c>
      <c r="K49" s="122"/>
      <c r="L49" s="22">
        <f t="shared" si="1"/>
        <v>611600</v>
      </c>
    </row>
    <row r="50" spans="1:12" s="36" customFormat="1" ht="72.75" customHeight="1">
      <c r="A50" s="26" t="s">
        <v>66</v>
      </c>
      <c r="B50" s="32" t="s">
        <v>594</v>
      </c>
      <c r="C50" s="32" t="s">
        <v>16</v>
      </c>
      <c r="D50" s="32" t="s">
        <v>41</v>
      </c>
      <c r="E50" s="33" t="s">
        <v>67</v>
      </c>
      <c r="F50" s="34"/>
      <c r="G50" s="123">
        <f>G52+G55</f>
        <v>611600</v>
      </c>
      <c r="H50" s="125"/>
      <c r="I50" s="123">
        <f t="shared" si="0"/>
        <v>611600</v>
      </c>
      <c r="J50" s="123">
        <f>J52+J55</f>
        <v>611600</v>
      </c>
      <c r="K50" s="125"/>
      <c r="L50" s="35">
        <f t="shared" si="1"/>
        <v>611600</v>
      </c>
    </row>
    <row r="51" spans="1:12" ht="42" customHeight="1">
      <c r="A51" s="40" t="s">
        <v>68</v>
      </c>
      <c r="B51" s="20" t="s">
        <v>594</v>
      </c>
      <c r="C51" s="20" t="s">
        <v>16</v>
      </c>
      <c r="D51" s="20" t="s">
        <v>41</v>
      </c>
      <c r="E51" s="30" t="s">
        <v>69</v>
      </c>
      <c r="F51" s="31"/>
      <c r="G51" s="61">
        <f>G52+G55</f>
        <v>611600</v>
      </c>
      <c r="H51" s="122"/>
      <c r="I51" s="61">
        <f t="shared" si="0"/>
        <v>611600</v>
      </c>
      <c r="J51" s="61">
        <f>J52+J55</f>
        <v>611600</v>
      </c>
      <c r="K51" s="122"/>
      <c r="L51" s="22">
        <f t="shared" si="1"/>
        <v>611600</v>
      </c>
    </row>
    <row r="52" spans="1:12" ht="44.25" customHeight="1">
      <c r="A52" s="124" t="s">
        <v>70</v>
      </c>
      <c r="B52" s="20" t="s">
        <v>594</v>
      </c>
      <c r="C52" s="20" t="s">
        <v>16</v>
      </c>
      <c r="D52" s="20" t="s">
        <v>41</v>
      </c>
      <c r="E52" s="20" t="s">
        <v>71</v>
      </c>
      <c r="F52" s="21"/>
      <c r="G52" s="61">
        <f>G53+G54</f>
        <v>305800</v>
      </c>
      <c r="H52" s="122"/>
      <c r="I52" s="61">
        <f t="shared" si="0"/>
        <v>305800</v>
      </c>
      <c r="J52" s="61">
        <f>J53+J54</f>
        <v>305800</v>
      </c>
      <c r="K52" s="122"/>
      <c r="L52" s="22">
        <f t="shared" si="1"/>
        <v>305800</v>
      </c>
    </row>
    <row r="53" spans="1:12" ht="46.5" customHeight="1">
      <c r="A53" s="29" t="s">
        <v>25</v>
      </c>
      <c r="B53" s="20" t="s">
        <v>594</v>
      </c>
      <c r="C53" s="20" t="s">
        <v>16</v>
      </c>
      <c r="D53" s="20" t="s">
        <v>41</v>
      </c>
      <c r="E53" s="20" t="s">
        <v>71</v>
      </c>
      <c r="F53" s="31" t="s">
        <v>26</v>
      </c>
      <c r="G53" s="61">
        <v>305800</v>
      </c>
      <c r="H53" s="122"/>
      <c r="I53" s="61">
        <f t="shared" si="0"/>
        <v>305800</v>
      </c>
      <c r="J53" s="61">
        <v>305800</v>
      </c>
      <c r="K53" s="122"/>
      <c r="L53" s="22">
        <f t="shared" si="1"/>
        <v>305800</v>
      </c>
    </row>
    <row r="54" spans="1:12" ht="26.25" hidden="1">
      <c r="A54" s="29" t="s">
        <v>37</v>
      </c>
      <c r="B54" s="20" t="s">
        <v>594</v>
      </c>
      <c r="C54" s="20" t="s">
        <v>16</v>
      </c>
      <c r="D54" s="20" t="s">
        <v>41</v>
      </c>
      <c r="E54" s="20" t="s">
        <v>71</v>
      </c>
      <c r="F54" s="31" t="s">
        <v>38</v>
      </c>
      <c r="G54" s="61"/>
      <c r="H54" s="122"/>
      <c r="I54" s="61">
        <f t="shared" si="0"/>
        <v>0</v>
      </c>
      <c r="J54" s="61"/>
      <c r="K54" s="122"/>
      <c r="L54" s="22">
        <f t="shared" si="1"/>
        <v>0</v>
      </c>
    </row>
    <row r="55" spans="1:12" ht="35.25" customHeight="1">
      <c r="A55" s="124" t="s">
        <v>72</v>
      </c>
      <c r="B55" s="20" t="s">
        <v>594</v>
      </c>
      <c r="C55" s="20" t="s">
        <v>16</v>
      </c>
      <c r="D55" s="20" t="s">
        <v>41</v>
      </c>
      <c r="E55" s="20" t="s">
        <v>73</v>
      </c>
      <c r="F55" s="21"/>
      <c r="G55" s="61">
        <f>G56+G57</f>
        <v>305800</v>
      </c>
      <c r="H55" s="122"/>
      <c r="I55" s="61">
        <f t="shared" si="0"/>
        <v>305800</v>
      </c>
      <c r="J55" s="61">
        <f>J56+J57</f>
        <v>305800</v>
      </c>
      <c r="K55" s="122"/>
      <c r="L55" s="22">
        <f t="shared" si="1"/>
        <v>305800</v>
      </c>
    </row>
    <row r="56" spans="1:12" ht="40.5" customHeight="1">
      <c r="A56" s="29" t="s">
        <v>25</v>
      </c>
      <c r="B56" s="20" t="s">
        <v>594</v>
      </c>
      <c r="C56" s="20" t="s">
        <v>16</v>
      </c>
      <c r="D56" s="20" t="s">
        <v>41</v>
      </c>
      <c r="E56" s="20" t="s">
        <v>73</v>
      </c>
      <c r="F56" s="31" t="s">
        <v>26</v>
      </c>
      <c r="G56" s="61">
        <v>305800</v>
      </c>
      <c r="H56" s="122"/>
      <c r="I56" s="61">
        <f t="shared" si="0"/>
        <v>305800</v>
      </c>
      <c r="J56" s="61">
        <v>305800</v>
      </c>
      <c r="K56" s="122"/>
      <c r="L56" s="22">
        <f t="shared" si="1"/>
        <v>305800</v>
      </c>
    </row>
    <row r="57" spans="1:12" ht="26.25" hidden="1">
      <c r="A57" s="29" t="s">
        <v>37</v>
      </c>
      <c r="B57" s="20" t="s">
        <v>594</v>
      </c>
      <c r="C57" s="20" t="s">
        <v>16</v>
      </c>
      <c r="D57" s="20" t="s">
        <v>41</v>
      </c>
      <c r="E57" s="20" t="s">
        <v>73</v>
      </c>
      <c r="F57" s="31" t="s">
        <v>38</v>
      </c>
      <c r="G57" s="61">
        <f>39716-39716</f>
        <v>0</v>
      </c>
      <c r="H57" s="122"/>
      <c r="I57" s="61">
        <f t="shared" si="0"/>
        <v>0</v>
      </c>
      <c r="J57" s="61">
        <f>39716-39716</f>
        <v>0</v>
      </c>
      <c r="K57" s="122"/>
      <c r="L57" s="22">
        <f t="shared" si="1"/>
        <v>0</v>
      </c>
    </row>
    <row r="58" spans="1:12" ht="18" customHeight="1">
      <c r="A58" s="29" t="s">
        <v>74</v>
      </c>
      <c r="B58" s="20" t="s">
        <v>594</v>
      </c>
      <c r="C58" s="20" t="s">
        <v>16</v>
      </c>
      <c r="D58" s="20" t="s">
        <v>41</v>
      </c>
      <c r="E58" s="20" t="s">
        <v>75</v>
      </c>
      <c r="F58" s="21"/>
      <c r="G58" s="61">
        <f>G59</f>
        <v>17376900</v>
      </c>
      <c r="H58" s="122"/>
      <c r="I58" s="61">
        <f t="shared" si="0"/>
        <v>17376900</v>
      </c>
      <c r="J58" s="61">
        <f>J59</f>
        <v>17376900</v>
      </c>
      <c r="K58" s="122"/>
      <c r="L58" s="22">
        <f t="shared" si="1"/>
        <v>17376900</v>
      </c>
    </row>
    <row r="59" spans="1:12" ht="21" customHeight="1">
      <c r="A59" s="27" t="s">
        <v>76</v>
      </c>
      <c r="B59" s="20" t="s">
        <v>594</v>
      </c>
      <c r="C59" s="20" t="s">
        <v>16</v>
      </c>
      <c r="D59" s="20" t="s">
        <v>41</v>
      </c>
      <c r="E59" s="20" t="s">
        <v>77</v>
      </c>
      <c r="F59" s="21"/>
      <c r="G59" s="61">
        <f>G60</f>
        <v>17376900</v>
      </c>
      <c r="H59" s="122"/>
      <c r="I59" s="61">
        <f t="shared" si="0"/>
        <v>17376900</v>
      </c>
      <c r="J59" s="61">
        <f>J60</f>
        <v>17376900</v>
      </c>
      <c r="K59" s="122"/>
      <c r="L59" s="22">
        <f t="shared" si="1"/>
        <v>17376900</v>
      </c>
    </row>
    <row r="60" spans="1:12" ht="32.25" customHeight="1">
      <c r="A60" s="27" t="s">
        <v>23</v>
      </c>
      <c r="B60" s="20" t="s">
        <v>594</v>
      </c>
      <c r="C60" s="20" t="s">
        <v>16</v>
      </c>
      <c r="D60" s="20" t="s">
        <v>41</v>
      </c>
      <c r="E60" s="20" t="s">
        <v>78</v>
      </c>
      <c r="F60" s="21"/>
      <c r="G60" s="61">
        <f>G61+G62+G63</f>
        <v>17376900</v>
      </c>
      <c r="H60" s="122"/>
      <c r="I60" s="61">
        <f t="shared" si="0"/>
        <v>17376900</v>
      </c>
      <c r="J60" s="61">
        <f>J61+J62+J63</f>
        <v>17376900</v>
      </c>
      <c r="K60" s="122"/>
      <c r="L60" s="22">
        <f t="shared" si="1"/>
        <v>17376900</v>
      </c>
    </row>
    <row r="61" spans="1:12" ht="48.75" customHeight="1">
      <c r="A61" s="29" t="s">
        <v>25</v>
      </c>
      <c r="B61" s="20" t="s">
        <v>594</v>
      </c>
      <c r="C61" s="20" t="s">
        <v>16</v>
      </c>
      <c r="D61" s="20" t="s">
        <v>41</v>
      </c>
      <c r="E61" s="20" t="s">
        <v>78</v>
      </c>
      <c r="F61" s="31" t="s">
        <v>26</v>
      </c>
      <c r="G61" s="61">
        <v>17211400</v>
      </c>
      <c r="H61" s="122"/>
      <c r="I61" s="61">
        <f t="shared" si="0"/>
        <v>17211400</v>
      </c>
      <c r="J61" s="61">
        <v>17211400</v>
      </c>
      <c r="K61" s="127"/>
      <c r="L61" s="22">
        <f t="shared" si="1"/>
        <v>17211400</v>
      </c>
    </row>
    <row r="62" spans="1:12" ht="30" customHeight="1">
      <c r="A62" s="29" t="s">
        <v>37</v>
      </c>
      <c r="B62" s="20" t="s">
        <v>594</v>
      </c>
      <c r="C62" s="20" t="s">
        <v>16</v>
      </c>
      <c r="D62" s="20" t="s">
        <v>41</v>
      </c>
      <c r="E62" s="20" t="s">
        <v>78</v>
      </c>
      <c r="F62" s="31" t="s">
        <v>38</v>
      </c>
      <c r="G62" s="208">
        <v>90500</v>
      </c>
      <c r="H62" s="122"/>
      <c r="I62" s="61">
        <f t="shared" si="0"/>
        <v>90500</v>
      </c>
      <c r="J62" s="208">
        <v>90500</v>
      </c>
      <c r="K62" s="127"/>
      <c r="L62" s="22">
        <f t="shared" si="1"/>
        <v>90500</v>
      </c>
    </row>
    <row r="63" spans="1:12" ht="18.75" customHeight="1">
      <c r="A63" s="41" t="s">
        <v>79</v>
      </c>
      <c r="B63" s="20" t="s">
        <v>594</v>
      </c>
      <c r="C63" s="20" t="s">
        <v>16</v>
      </c>
      <c r="D63" s="20" t="s">
        <v>41</v>
      </c>
      <c r="E63" s="20" t="s">
        <v>78</v>
      </c>
      <c r="F63" s="31" t="s">
        <v>80</v>
      </c>
      <c r="G63" s="61">
        <v>75000</v>
      </c>
      <c r="H63" s="122"/>
      <c r="I63" s="61">
        <f t="shared" si="0"/>
        <v>75000</v>
      </c>
      <c r="J63" s="61">
        <v>75000</v>
      </c>
      <c r="K63" s="122"/>
      <c r="L63" s="22">
        <f t="shared" si="1"/>
        <v>75000</v>
      </c>
    </row>
    <row r="64" spans="1:12" ht="15">
      <c r="A64" s="26" t="s">
        <v>81</v>
      </c>
      <c r="B64" s="20" t="s">
        <v>594</v>
      </c>
      <c r="C64" s="20" t="s">
        <v>16</v>
      </c>
      <c r="D64" s="20" t="s">
        <v>41</v>
      </c>
      <c r="E64" s="20" t="s">
        <v>82</v>
      </c>
      <c r="F64" s="21"/>
      <c r="G64" s="61">
        <f>G65+G69</f>
        <v>336380</v>
      </c>
      <c r="H64" s="122"/>
      <c r="I64" s="61">
        <f>G64+H64</f>
        <v>336380</v>
      </c>
      <c r="J64" s="61">
        <f>J65+J69</f>
        <v>336380</v>
      </c>
      <c r="K64" s="122"/>
      <c r="L64" s="22">
        <f>J64+K64</f>
        <v>336380</v>
      </c>
    </row>
    <row r="65" spans="1:12" ht="17.25" customHeight="1">
      <c r="A65" s="40" t="s">
        <v>83</v>
      </c>
      <c r="B65" s="20" t="s">
        <v>594</v>
      </c>
      <c r="C65" s="20" t="s">
        <v>16</v>
      </c>
      <c r="D65" s="20" t="s">
        <v>41</v>
      </c>
      <c r="E65" s="20" t="s">
        <v>84</v>
      </c>
      <c r="F65" s="21"/>
      <c r="G65" s="61">
        <f>G66</f>
        <v>305800</v>
      </c>
      <c r="H65" s="122"/>
      <c r="I65" s="61">
        <f aca="true" t="shared" si="2" ref="I65:I140">G65+H65</f>
        <v>305800</v>
      </c>
      <c r="J65" s="61">
        <f>J66</f>
        <v>305800</v>
      </c>
      <c r="K65" s="122"/>
      <c r="L65" s="22">
        <f aca="true" t="shared" si="3" ref="L65:L140">J65+K65</f>
        <v>305800</v>
      </c>
    </row>
    <row r="66" spans="1:12" ht="27.75" customHeight="1">
      <c r="A66" s="27" t="s">
        <v>85</v>
      </c>
      <c r="B66" s="20" t="s">
        <v>594</v>
      </c>
      <c r="C66" s="20" t="s">
        <v>16</v>
      </c>
      <c r="D66" s="20" t="s">
        <v>41</v>
      </c>
      <c r="E66" s="20" t="s">
        <v>86</v>
      </c>
      <c r="F66" s="21"/>
      <c r="G66" s="61">
        <f>G67+G68</f>
        <v>305800</v>
      </c>
      <c r="H66" s="122"/>
      <c r="I66" s="61">
        <f t="shared" si="2"/>
        <v>305800</v>
      </c>
      <c r="J66" s="61">
        <f>J67+J68</f>
        <v>305800</v>
      </c>
      <c r="K66" s="122"/>
      <c r="L66" s="22">
        <f t="shared" si="3"/>
        <v>305800</v>
      </c>
    </row>
    <row r="67" spans="1:12" ht="39">
      <c r="A67" s="29" t="s">
        <v>25</v>
      </c>
      <c r="B67" s="20" t="s">
        <v>594</v>
      </c>
      <c r="C67" s="20" t="s">
        <v>16</v>
      </c>
      <c r="D67" s="20" t="s">
        <v>41</v>
      </c>
      <c r="E67" s="20" t="s">
        <v>86</v>
      </c>
      <c r="F67" s="31" t="s">
        <v>26</v>
      </c>
      <c r="G67" s="61">
        <v>305800</v>
      </c>
      <c r="H67" s="122"/>
      <c r="I67" s="61">
        <f t="shared" si="2"/>
        <v>305800</v>
      </c>
      <c r="J67" s="61">
        <v>305800</v>
      </c>
      <c r="K67" s="122"/>
      <c r="L67" s="22">
        <f t="shared" si="3"/>
        <v>305800</v>
      </c>
    </row>
    <row r="68" spans="1:12" ht="15" hidden="1">
      <c r="A68" s="29" t="s">
        <v>87</v>
      </c>
      <c r="B68" s="20" t="s">
        <v>594</v>
      </c>
      <c r="C68" s="20" t="s">
        <v>16</v>
      </c>
      <c r="D68" s="20" t="s">
        <v>41</v>
      </c>
      <c r="E68" s="20" t="s">
        <v>86</v>
      </c>
      <c r="F68" s="31" t="s">
        <v>38</v>
      </c>
      <c r="G68" s="61">
        <f>20967-20967</f>
        <v>0</v>
      </c>
      <c r="H68" s="122"/>
      <c r="I68" s="61">
        <f t="shared" si="2"/>
        <v>0</v>
      </c>
      <c r="J68" s="61">
        <f>20967-20967</f>
        <v>0</v>
      </c>
      <c r="K68" s="122"/>
      <c r="L68" s="22">
        <f t="shared" si="3"/>
        <v>0</v>
      </c>
    </row>
    <row r="69" spans="1:12" ht="15">
      <c r="A69" s="26" t="s">
        <v>88</v>
      </c>
      <c r="B69" s="20" t="s">
        <v>594</v>
      </c>
      <c r="C69" s="20" t="s">
        <v>16</v>
      </c>
      <c r="D69" s="20" t="s">
        <v>41</v>
      </c>
      <c r="E69" s="20" t="s">
        <v>89</v>
      </c>
      <c r="F69" s="21"/>
      <c r="G69" s="61">
        <f>G70</f>
        <v>30580</v>
      </c>
      <c r="H69" s="122"/>
      <c r="I69" s="61">
        <f t="shared" si="2"/>
        <v>30580</v>
      </c>
      <c r="J69" s="61">
        <f>J70</f>
        <v>30580</v>
      </c>
      <c r="K69" s="122"/>
      <c r="L69" s="22">
        <f t="shared" si="3"/>
        <v>30580</v>
      </c>
    </row>
    <row r="70" spans="1:12" ht="38.25">
      <c r="A70" s="43" t="s">
        <v>90</v>
      </c>
      <c r="B70" s="20" t="s">
        <v>594</v>
      </c>
      <c r="C70" s="20" t="s">
        <v>16</v>
      </c>
      <c r="D70" s="20" t="s">
        <v>41</v>
      </c>
      <c r="E70" s="20" t="s">
        <v>91</v>
      </c>
      <c r="F70" s="21"/>
      <c r="G70" s="61">
        <f>G71</f>
        <v>30580</v>
      </c>
      <c r="H70" s="122"/>
      <c r="I70" s="61">
        <f t="shared" si="2"/>
        <v>30580</v>
      </c>
      <c r="J70" s="61">
        <f>J71</f>
        <v>30580</v>
      </c>
      <c r="K70" s="122"/>
      <c r="L70" s="22">
        <f t="shared" si="3"/>
        <v>30580</v>
      </c>
    </row>
    <row r="71" spans="1:12" ht="39">
      <c r="A71" s="29" t="s">
        <v>25</v>
      </c>
      <c r="B71" s="20" t="s">
        <v>594</v>
      </c>
      <c r="C71" s="20" t="s">
        <v>16</v>
      </c>
      <c r="D71" s="20" t="s">
        <v>41</v>
      </c>
      <c r="E71" s="20" t="s">
        <v>91</v>
      </c>
      <c r="F71" s="31" t="s">
        <v>26</v>
      </c>
      <c r="G71" s="61">
        <v>30580</v>
      </c>
      <c r="H71" s="122"/>
      <c r="I71" s="61">
        <f t="shared" si="2"/>
        <v>30580</v>
      </c>
      <c r="J71" s="61">
        <v>30580</v>
      </c>
      <c r="K71" s="122"/>
      <c r="L71" s="22">
        <f t="shared" si="3"/>
        <v>30580</v>
      </c>
    </row>
    <row r="72" spans="1:12" ht="15" hidden="1">
      <c r="A72" s="126" t="s">
        <v>92</v>
      </c>
      <c r="B72" s="20" t="s">
        <v>594</v>
      </c>
      <c r="C72" s="20" t="s">
        <v>16</v>
      </c>
      <c r="D72" s="20" t="s">
        <v>93</v>
      </c>
      <c r="E72" s="20"/>
      <c r="F72" s="31"/>
      <c r="G72" s="61">
        <f>G73</f>
        <v>0</v>
      </c>
      <c r="H72" s="122"/>
      <c r="I72" s="61">
        <f t="shared" si="2"/>
        <v>0</v>
      </c>
      <c r="J72" s="61">
        <f>J73</f>
        <v>0</v>
      </c>
      <c r="K72" s="122"/>
      <c r="L72" s="22">
        <f t="shared" si="3"/>
        <v>0</v>
      </c>
    </row>
    <row r="73" spans="1:12" ht="15" hidden="1">
      <c r="A73" s="26" t="s">
        <v>81</v>
      </c>
      <c r="B73" s="20" t="s">
        <v>594</v>
      </c>
      <c r="C73" s="20" t="s">
        <v>16</v>
      </c>
      <c r="D73" s="20" t="s">
        <v>93</v>
      </c>
      <c r="E73" s="20" t="s">
        <v>82</v>
      </c>
      <c r="F73" s="31"/>
      <c r="G73" s="61">
        <f>G74</f>
        <v>0</v>
      </c>
      <c r="H73" s="122"/>
      <c r="I73" s="61">
        <f t="shared" si="2"/>
        <v>0</v>
      </c>
      <c r="J73" s="61">
        <f>J74</f>
        <v>0</v>
      </c>
      <c r="K73" s="122"/>
      <c r="L73" s="22">
        <f t="shared" si="3"/>
        <v>0</v>
      </c>
    </row>
    <row r="74" spans="1:12" ht="15" hidden="1">
      <c r="A74" s="26" t="s">
        <v>88</v>
      </c>
      <c r="B74" s="20" t="s">
        <v>594</v>
      </c>
      <c r="C74" s="20" t="s">
        <v>16</v>
      </c>
      <c r="D74" s="20" t="s">
        <v>93</v>
      </c>
      <c r="E74" s="20" t="s">
        <v>89</v>
      </c>
      <c r="F74" s="31"/>
      <c r="G74" s="61">
        <f>G75</f>
        <v>0</v>
      </c>
      <c r="H74" s="122"/>
      <c r="I74" s="61">
        <f t="shared" si="2"/>
        <v>0</v>
      </c>
      <c r="J74" s="61">
        <f>J75</f>
        <v>0</v>
      </c>
      <c r="K74" s="122"/>
      <c r="L74" s="22">
        <f t="shared" si="3"/>
        <v>0</v>
      </c>
    </row>
    <row r="75" spans="1:12" ht="39" hidden="1">
      <c r="A75" s="124" t="s">
        <v>94</v>
      </c>
      <c r="B75" s="20" t="s">
        <v>594</v>
      </c>
      <c r="C75" s="20" t="s">
        <v>16</v>
      </c>
      <c r="D75" s="20" t="s">
        <v>93</v>
      </c>
      <c r="E75" s="20" t="s">
        <v>95</v>
      </c>
      <c r="F75" s="31"/>
      <c r="G75" s="61">
        <f>G76</f>
        <v>0</v>
      </c>
      <c r="H75" s="122"/>
      <c r="I75" s="61">
        <f t="shared" si="2"/>
        <v>0</v>
      </c>
      <c r="J75" s="61">
        <f>J76</f>
        <v>0</v>
      </c>
      <c r="K75" s="122"/>
      <c r="L75" s="22">
        <f t="shared" si="3"/>
        <v>0</v>
      </c>
    </row>
    <row r="76" spans="1:12" ht="15" hidden="1">
      <c r="A76" s="29" t="s">
        <v>87</v>
      </c>
      <c r="B76" s="20" t="s">
        <v>594</v>
      </c>
      <c r="C76" s="20" t="s">
        <v>16</v>
      </c>
      <c r="D76" s="20" t="s">
        <v>93</v>
      </c>
      <c r="E76" s="20" t="s">
        <v>95</v>
      </c>
      <c r="F76" s="31" t="s">
        <v>38</v>
      </c>
      <c r="G76" s="61"/>
      <c r="H76" s="122"/>
      <c r="I76" s="61">
        <f t="shared" si="2"/>
        <v>0</v>
      </c>
      <c r="J76" s="61"/>
      <c r="K76" s="122"/>
      <c r="L76" s="22">
        <f t="shared" si="3"/>
        <v>0</v>
      </c>
    </row>
    <row r="77" spans="1:12" ht="26.25">
      <c r="A77" s="26" t="s">
        <v>96</v>
      </c>
      <c r="B77" s="20" t="s">
        <v>594</v>
      </c>
      <c r="C77" s="20" t="s">
        <v>16</v>
      </c>
      <c r="D77" s="20" t="s">
        <v>97</v>
      </c>
      <c r="E77" s="20"/>
      <c r="F77" s="21"/>
      <c r="G77" s="61">
        <f>G78</f>
        <v>486000</v>
      </c>
      <c r="H77" s="122"/>
      <c r="I77" s="61">
        <f t="shared" si="2"/>
        <v>486000</v>
      </c>
      <c r="J77" s="61">
        <f>J78</f>
        <v>486000</v>
      </c>
      <c r="K77" s="122"/>
      <c r="L77" s="22">
        <f t="shared" si="3"/>
        <v>486000</v>
      </c>
    </row>
    <row r="78" spans="1:12" ht="33.75" customHeight="1">
      <c r="A78" s="29" t="s">
        <v>98</v>
      </c>
      <c r="B78" s="20" t="s">
        <v>594</v>
      </c>
      <c r="C78" s="20" t="s">
        <v>16</v>
      </c>
      <c r="D78" s="20" t="s">
        <v>97</v>
      </c>
      <c r="E78" s="45" t="s">
        <v>99</v>
      </c>
      <c r="F78" s="31"/>
      <c r="G78" s="61">
        <f>G79</f>
        <v>486000</v>
      </c>
      <c r="H78" s="122"/>
      <c r="I78" s="61">
        <f t="shared" si="2"/>
        <v>486000</v>
      </c>
      <c r="J78" s="61">
        <f>J79</f>
        <v>486000</v>
      </c>
      <c r="K78" s="122"/>
      <c r="L78" s="22">
        <f t="shared" si="3"/>
        <v>486000</v>
      </c>
    </row>
    <row r="79" spans="1:12" ht="15">
      <c r="A79" s="29" t="s">
        <v>100</v>
      </c>
      <c r="B79" s="20" t="s">
        <v>594</v>
      </c>
      <c r="C79" s="20" t="s">
        <v>16</v>
      </c>
      <c r="D79" s="20" t="s">
        <v>97</v>
      </c>
      <c r="E79" s="45" t="s">
        <v>101</v>
      </c>
      <c r="F79" s="31"/>
      <c r="G79" s="61">
        <f>G80</f>
        <v>486000</v>
      </c>
      <c r="H79" s="122"/>
      <c r="I79" s="61">
        <f t="shared" si="2"/>
        <v>486000</v>
      </c>
      <c r="J79" s="61">
        <f>J80</f>
        <v>486000</v>
      </c>
      <c r="K79" s="122"/>
      <c r="L79" s="22">
        <f t="shared" si="3"/>
        <v>486000</v>
      </c>
    </row>
    <row r="80" spans="1:12" ht="26.25">
      <c r="A80" s="27" t="s">
        <v>23</v>
      </c>
      <c r="B80" s="20" t="s">
        <v>594</v>
      </c>
      <c r="C80" s="20" t="s">
        <v>16</v>
      </c>
      <c r="D80" s="20" t="s">
        <v>97</v>
      </c>
      <c r="E80" s="45" t="s">
        <v>102</v>
      </c>
      <c r="F80" s="21"/>
      <c r="G80" s="61">
        <f>G81+G82+G83</f>
        <v>486000</v>
      </c>
      <c r="H80" s="122"/>
      <c r="I80" s="61">
        <f t="shared" si="2"/>
        <v>486000</v>
      </c>
      <c r="J80" s="61">
        <f>J81+J82+J83</f>
        <v>486000</v>
      </c>
      <c r="K80" s="122"/>
      <c r="L80" s="22">
        <f t="shared" si="3"/>
        <v>486000</v>
      </c>
    </row>
    <row r="81" spans="1:12" ht="39">
      <c r="A81" s="29" t="s">
        <v>25</v>
      </c>
      <c r="B81" s="20" t="s">
        <v>594</v>
      </c>
      <c r="C81" s="20" t="s">
        <v>16</v>
      </c>
      <c r="D81" s="20" t="s">
        <v>97</v>
      </c>
      <c r="E81" s="45" t="s">
        <v>102</v>
      </c>
      <c r="F81" s="31" t="s">
        <v>26</v>
      </c>
      <c r="G81" s="61">
        <v>486000</v>
      </c>
      <c r="H81" s="122"/>
      <c r="I81" s="61">
        <f t="shared" si="2"/>
        <v>486000</v>
      </c>
      <c r="J81" s="61">
        <v>486000</v>
      </c>
      <c r="K81" s="122"/>
      <c r="L81" s="22">
        <f t="shared" si="3"/>
        <v>486000</v>
      </c>
    </row>
    <row r="82" spans="1:12" ht="15" hidden="1">
      <c r="A82" s="29" t="s">
        <v>87</v>
      </c>
      <c r="B82" s="20" t="s">
        <v>594</v>
      </c>
      <c r="C82" s="20" t="s">
        <v>16</v>
      </c>
      <c r="D82" s="20" t="s">
        <v>97</v>
      </c>
      <c r="E82" s="45" t="s">
        <v>102</v>
      </c>
      <c r="F82" s="31" t="s">
        <v>38</v>
      </c>
      <c r="G82" s="61"/>
      <c r="H82" s="122"/>
      <c r="I82" s="61">
        <f t="shared" si="2"/>
        <v>0</v>
      </c>
      <c r="J82" s="61"/>
      <c r="K82" s="122"/>
      <c r="L82" s="22">
        <f t="shared" si="3"/>
        <v>0</v>
      </c>
    </row>
    <row r="83" spans="1:12" ht="15" hidden="1">
      <c r="A83" s="41" t="s">
        <v>79</v>
      </c>
      <c r="B83" s="20" t="s">
        <v>594</v>
      </c>
      <c r="C83" s="20" t="s">
        <v>16</v>
      </c>
      <c r="D83" s="20" t="s">
        <v>97</v>
      </c>
      <c r="E83" s="45" t="s">
        <v>102</v>
      </c>
      <c r="F83" s="31" t="s">
        <v>80</v>
      </c>
      <c r="G83" s="61"/>
      <c r="H83" s="122"/>
      <c r="I83" s="61">
        <f t="shared" si="2"/>
        <v>0</v>
      </c>
      <c r="J83" s="61"/>
      <c r="K83" s="122"/>
      <c r="L83" s="22">
        <f t="shared" si="3"/>
        <v>0</v>
      </c>
    </row>
    <row r="84" spans="1:12" ht="15" hidden="1">
      <c r="A84" s="221" t="s">
        <v>103</v>
      </c>
      <c r="B84" s="20" t="s">
        <v>594</v>
      </c>
      <c r="C84" s="20" t="s">
        <v>16</v>
      </c>
      <c r="D84" s="20" t="s">
        <v>104</v>
      </c>
      <c r="E84" s="45"/>
      <c r="F84" s="31"/>
      <c r="G84" s="61">
        <f>G85</f>
        <v>0</v>
      </c>
      <c r="H84" s="122"/>
      <c r="I84" s="61">
        <f t="shared" si="2"/>
        <v>0</v>
      </c>
      <c r="J84" s="61">
        <f>J85</f>
        <v>0</v>
      </c>
      <c r="K84" s="122"/>
      <c r="L84" s="22">
        <f t="shared" si="3"/>
        <v>0</v>
      </c>
    </row>
    <row r="85" spans="1:12" ht="15" hidden="1">
      <c r="A85" s="26" t="s">
        <v>81</v>
      </c>
      <c r="B85" s="20" t="s">
        <v>594</v>
      </c>
      <c r="C85" s="20" t="s">
        <v>16</v>
      </c>
      <c r="D85" s="20" t="s">
        <v>104</v>
      </c>
      <c r="E85" s="45" t="s">
        <v>82</v>
      </c>
      <c r="F85" s="31"/>
      <c r="G85" s="61">
        <f>G86</f>
        <v>0</v>
      </c>
      <c r="H85" s="122"/>
      <c r="I85" s="61">
        <f t="shared" si="2"/>
        <v>0</v>
      </c>
      <c r="J85" s="61">
        <f>J86</f>
        <v>0</v>
      </c>
      <c r="K85" s="122"/>
      <c r="L85" s="22">
        <f t="shared" si="3"/>
        <v>0</v>
      </c>
    </row>
    <row r="86" spans="1:12" ht="15" hidden="1">
      <c r="A86" s="41" t="s">
        <v>105</v>
      </c>
      <c r="B86" s="20" t="s">
        <v>594</v>
      </c>
      <c r="C86" s="20" t="s">
        <v>16</v>
      </c>
      <c r="D86" s="20" t="s">
        <v>104</v>
      </c>
      <c r="E86" s="45" t="s">
        <v>106</v>
      </c>
      <c r="F86" s="31"/>
      <c r="G86" s="61">
        <f>G87</f>
        <v>0</v>
      </c>
      <c r="H86" s="122"/>
      <c r="I86" s="61">
        <f t="shared" si="2"/>
        <v>0</v>
      </c>
      <c r="J86" s="61">
        <f>J87</f>
        <v>0</v>
      </c>
      <c r="K86" s="122"/>
      <c r="L86" s="22">
        <f t="shared" si="3"/>
        <v>0</v>
      </c>
    </row>
    <row r="87" spans="1:12" ht="15" hidden="1">
      <c r="A87" s="41" t="s">
        <v>107</v>
      </c>
      <c r="B87" s="20" t="s">
        <v>594</v>
      </c>
      <c r="C87" s="20" t="s">
        <v>16</v>
      </c>
      <c r="D87" s="20" t="s">
        <v>104</v>
      </c>
      <c r="E87" s="45" t="s">
        <v>108</v>
      </c>
      <c r="F87" s="31"/>
      <c r="G87" s="61">
        <f>G88</f>
        <v>0</v>
      </c>
      <c r="H87" s="122"/>
      <c r="I87" s="61">
        <f t="shared" si="2"/>
        <v>0</v>
      </c>
      <c r="J87" s="61">
        <f>J88</f>
        <v>0</v>
      </c>
      <c r="K87" s="122"/>
      <c r="L87" s="22">
        <f t="shared" si="3"/>
        <v>0</v>
      </c>
    </row>
    <row r="88" spans="1:12" ht="15" hidden="1">
      <c r="A88" s="41" t="s">
        <v>79</v>
      </c>
      <c r="B88" s="20" t="s">
        <v>594</v>
      </c>
      <c r="C88" s="20" t="s">
        <v>16</v>
      </c>
      <c r="D88" s="20" t="s">
        <v>104</v>
      </c>
      <c r="E88" s="45" t="s">
        <v>108</v>
      </c>
      <c r="F88" s="31" t="s">
        <v>80</v>
      </c>
      <c r="G88" s="61"/>
      <c r="H88" s="122"/>
      <c r="I88" s="61">
        <f t="shared" si="2"/>
        <v>0</v>
      </c>
      <c r="J88" s="61"/>
      <c r="K88" s="122"/>
      <c r="L88" s="22">
        <f t="shared" si="3"/>
        <v>0</v>
      </c>
    </row>
    <row r="89" spans="1:12" ht="15">
      <c r="A89" s="26" t="s">
        <v>109</v>
      </c>
      <c r="B89" s="20" t="s">
        <v>594</v>
      </c>
      <c r="C89" s="20" t="s">
        <v>16</v>
      </c>
      <c r="D89" s="20" t="s">
        <v>110</v>
      </c>
      <c r="E89" s="20"/>
      <c r="F89" s="21"/>
      <c r="G89" s="61">
        <f>G91</f>
        <v>50000</v>
      </c>
      <c r="H89" s="122"/>
      <c r="I89" s="61">
        <f t="shared" si="2"/>
        <v>50000</v>
      </c>
      <c r="J89" s="61">
        <f>J91</f>
        <v>50000</v>
      </c>
      <c r="K89" s="122"/>
      <c r="L89" s="22">
        <f t="shared" si="3"/>
        <v>50000</v>
      </c>
    </row>
    <row r="90" spans="1:12" ht="15">
      <c r="A90" s="29" t="s">
        <v>111</v>
      </c>
      <c r="B90" s="20" t="s">
        <v>594</v>
      </c>
      <c r="C90" s="20" t="s">
        <v>16</v>
      </c>
      <c r="D90" s="20" t="s">
        <v>110</v>
      </c>
      <c r="E90" s="30" t="s">
        <v>112</v>
      </c>
      <c r="F90" s="47" t="s">
        <v>113</v>
      </c>
      <c r="G90" s="61">
        <f>G91</f>
        <v>50000</v>
      </c>
      <c r="H90" s="122"/>
      <c r="I90" s="61">
        <f t="shared" si="2"/>
        <v>50000</v>
      </c>
      <c r="J90" s="61">
        <f>J91</f>
        <v>50000</v>
      </c>
      <c r="K90" s="122"/>
      <c r="L90" s="22">
        <f t="shared" si="3"/>
        <v>50000</v>
      </c>
    </row>
    <row r="91" spans="1:12" ht="15">
      <c r="A91" s="29" t="s">
        <v>109</v>
      </c>
      <c r="B91" s="20" t="s">
        <v>594</v>
      </c>
      <c r="C91" s="20" t="s">
        <v>16</v>
      </c>
      <c r="D91" s="20" t="s">
        <v>110</v>
      </c>
      <c r="E91" s="30" t="s">
        <v>114</v>
      </c>
      <c r="F91" s="47" t="s">
        <v>113</v>
      </c>
      <c r="G91" s="61">
        <f>G92</f>
        <v>50000</v>
      </c>
      <c r="H91" s="122"/>
      <c r="I91" s="61">
        <f t="shared" si="2"/>
        <v>50000</v>
      </c>
      <c r="J91" s="61">
        <f>J92</f>
        <v>50000</v>
      </c>
      <c r="K91" s="122"/>
      <c r="L91" s="22">
        <f t="shared" si="3"/>
        <v>50000</v>
      </c>
    </row>
    <row r="92" spans="1:12" ht="15">
      <c r="A92" s="27" t="s">
        <v>115</v>
      </c>
      <c r="B92" s="20" t="s">
        <v>594</v>
      </c>
      <c r="C92" s="20" t="s">
        <v>16</v>
      </c>
      <c r="D92" s="20" t="s">
        <v>110</v>
      </c>
      <c r="E92" s="30" t="s">
        <v>116</v>
      </c>
      <c r="F92" s="47" t="s">
        <v>113</v>
      </c>
      <c r="G92" s="61">
        <f>G93</f>
        <v>50000</v>
      </c>
      <c r="H92" s="122"/>
      <c r="I92" s="61">
        <f t="shared" si="2"/>
        <v>50000</v>
      </c>
      <c r="J92" s="61">
        <f>J93</f>
        <v>50000</v>
      </c>
      <c r="K92" s="122"/>
      <c r="L92" s="22">
        <f t="shared" si="3"/>
        <v>50000</v>
      </c>
    </row>
    <row r="93" spans="1:12" ht="15">
      <c r="A93" s="29" t="s">
        <v>79</v>
      </c>
      <c r="B93" s="20" t="s">
        <v>594</v>
      </c>
      <c r="C93" s="20" t="s">
        <v>16</v>
      </c>
      <c r="D93" s="20" t="s">
        <v>110</v>
      </c>
      <c r="E93" s="30" t="s">
        <v>116</v>
      </c>
      <c r="F93" s="47" t="s">
        <v>80</v>
      </c>
      <c r="G93" s="61">
        <v>50000</v>
      </c>
      <c r="H93" s="122"/>
      <c r="I93" s="61">
        <f t="shared" si="2"/>
        <v>50000</v>
      </c>
      <c r="J93" s="61">
        <v>50000</v>
      </c>
      <c r="K93" s="122"/>
      <c r="L93" s="22">
        <f t="shared" si="3"/>
        <v>50000</v>
      </c>
    </row>
    <row r="94" spans="1:12" ht="15">
      <c r="A94" s="26" t="s">
        <v>117</v>
      </c>
      <c r="B94" s="20" t="s">
        <v>594</v>
      </c>
      <c r="C94" s="20" t="s">
        <v>16</v>
      </c>
      <c r="D94" s="20" t="s">
        <v>118</v>
      </c>
      <c r="E94" s="20"/>
      <c r="F94" s="21"/>
      <c r="G94" s="61">
        <f>G95+G116+G148+G159+G165+G175+G127+G139+G132+G122+G154</f>
        <v>13733707</v>
      </c>
      <c r="H94" s="122"/>
      <c r="I94" s="61">
        <f t="shared" si="2"/>
        <v>13733707</v>
      </c>
      <c r="J94" s="61">
        <f>J95+J116+J148+J159+J165+J175+J127+J139+J132+J122+J154</f>
        <v>13802474</v>
      </c>
      <c r="K94" s="122"/>
      <c r="L94" s="22">
        <f t="shared" si="3"/>
        <v>13802474</v>
      </c>
    </row>
    <row r="95" spans="1:12" ht="42" customHeight="1">
      <c r="A95" s="26" t="s">
        <v>595</v>
      </c>
      <c r="B95" s="20" t="s">
        <v>594</v>
      </c>
      <c r="C95" s="20" t="s">
        <v>16</v>
      </c>
      <c r="D95" s="20" t="s">
        <v>118</v>
      </c>
      <c r="E95" s="20" t="s">
        <v>43</v>
      </c>
      <c r="F95" s="21"/>
      <c r="G95" s="61">
        <f>G107+G100+G96</f>
        <v>180300</v>
      </c>
      <c r="H95" s="122"/>
      <c r="I95" s="61">
        <f t="shared" si="2"/>
        <v>180300</v>
      </c>
      <c r="J95" s="61">
        <f>J107+J100+J96</f>
        <v>180300</v>
      </c>
      <c r="K95" s="122"/>
      <c r="L95" s="22">
        <f t="shared" si="3"/>
        <v>180300</v>
      </c>
    </row>
    <row r="96" spans="1:12" ht="57" customHeight="1">
      <c r="A96" s="48" t="s">
        <v>120</v>
      </c>
      <c r="B96" s="20" t="s">
        <v>594</v>
      </c>
      <c r="C96" s="20" t="s">
        <v>16</v>
      </c>
      <c r="D96" s="20" t="s">
        <v>118</v>
      </c>
      <c r="E96" s="20" t="s">
        <v>121</v>
      </c>
      <c r="F96" s="21"/>
      <c r="G96" s="61">
        <f>G97</f>
        <v>14000</v>
      </c>
      <c r="H96" s="122"/>
      <c r="I96" s="61">
        <f t="shared" si="2"/>
        <v>14000</v>
      </c>
      <c r="J96" s="61">
        <f>J97</f>
        <v>14000</v>
      </c>
      <c r="K96" s="122"/>
      <c r="L96" s="22">
        <f t="shared" si="3"/>
        <v>14000</v>
      </c>
    </row>
    <row r="97" spans="1:12" ht="32.25" customHeight="1">
      <c r="A97" s="48" t="s">
        <v>122</v>
      </c>
      <c r="B97" s="20" t="s">
        <v>594</v>
      </c>
      <c r="C97" s="20" t="s">
        <v>16</v>
      </c>
      <c r="D97" s="20" t="s">
        <v>118</v>
      </c>
      <c r="E97" s="20" t="s">
        <v>123</v>
      </c>
      <c r="F97" s="21"/>
      <c r="G97" s="61">
        <f>G98</f>
        <v>14000</v>
      </c>
      <c r="H97" s="122"/>
      <c r="I97" s="61">
        <f t="shared" si="2"/>
        <v>14000</v>
      </c>
      <c r="J97" s="61">
        <f>J98</f>
        <v>14000</v>
      </c>
      <c r="K97" s="122"/>
      <c r="L97" s="22">
        <f t="shared" si="3"/>
        <v>14000</v>
      </c>
    </row>
    <row r="98" spans="1:12" ht="15.75" customHeight="1">
      <c r="A98" s="29" t="s">
        <v>124</v>
      </c>
      <c r="B98" s="20" t="s">
        <v>594</v>
      </c>
      <c r="C98" s="20" t="s">
        <v>16</v>
      </c>
      <c r="D98" s="20" t="s">
        <v>118</v>
      </c>
      <c r="E98" s="49" t="s">
        <v>125</v>
      </c>
      <c r="F98" s="21"/>
      <c r="G98" s="61">
        <f>G99</f>
        <v>14000</v>
      </c>
      <c r="H98" s="122"/>
      <c r="I98" s="61">
        <f t="shared" si="2"/>
        <v>14000</v>
      </c>
      <c r="J98" s="61">
        <f>J99</f>
        <v>14000</v>
      </c>
      <c r="K98" s="122"/>
      <c r="L98" s="22">
        <f t="shared" si="3"/>
        <v>14000</v>
      </c>
    </row>
    <row r="99" spans="1:12" ht="28.5" customHeight="1">
      <c r="A99" s="29" t="s">
        <v>37</v>
      </c>
      <c r="B99" s="20" t="s">
        <v>594</v>
      </c>
      <c r="C99" s="20" t="s">
        <v>16</v>
      </c>
      <c r="D99" s="20" t="s">
        <v>118</v>
      </c>
      <c r="E99" s="49" t="s">
        <v>125</v>
      </c>
      <c r="F99" s="21" t="s">
        <v>38</v>
      </c>
      <c r="G99" s="61">
        <v>14000</v>
      </c>
      <c r="H99" s="122"/>
      <c r="I99" s="61">
        <f t="shared" si="2"/>
        <v>14000</v>
      </c>
      <c r="J99" s="61">
        <v>14000</v>
      </c>
      <c r="K99" s="122"/>
      <c r="L99" s="22">
        <f t="shared" si="3"/>
        <v>14000</v>
      </c>
    </row>
    <row r="100" spans="1:12" ht="65.25" customHeight="1">
      <c r="A100" s="29" t="s">
        <v>44</v>
      </c>
      <c r="B100" s="20" t="s">
        <v>594</v>
      </c>
      <c r="C100" s="32" t="s">
        <v>16</v>
      </c>
      <c r="D100" s="32" t="s">
        <v>118</v>
      </c>
      <c r="E100" s="32" t="s">
        <v>45</v>
      </c>
      <c r="F100" s="39"/>
      <c r="G100" s="123">
        <f>G101+G104</f>
        <v>27000</v>
      </c>
      <c r="H100" s="122"/>
      <c r="I100" s="61">
        <f t="shared" si="2"/>
        <v>27000</v>
      </c>
      <c r="J100" s="123">
        <f>J101+J104</f>
        <v>27000</v>
      </c>
      <c r="K100" s="122"/>
      <c r="L100" s="22">
        <f t="shared" si="3"/>
        <v>27000</v>
      </c>
    </row>
    <row r="101" spans="1:12" ht="38.25" hidden="1">
      <c r="A101" s="37" t="s">
        <v>46</v>
      </c>
      <c r="B101" s="20" t="s">
        <v>594</v>
      </c>
      <c r="C101" s="20" t="s">
        <v>16</v>
      </c>
      <c r="D101" s="20" t="s">
        <v>118</v>
      </c>
      <c r="E101" s="20" t="s">
        <v>47</v>
      </c>
      <c r="F101" s="21"/>
      <c r="G101" s="61">
        <f>G103</f>
        <v>0</v>
      </c>
      <c r="H101" s="122"/>
      <c r="I101" s="61">
        <f t="shared" si="2"/>
        <v>0</v>
      </c>
      <c r="J101" s="61">
        <f>J103</f>
        <v>0</v>
      </c>
      <c r="K101" s="122"/>
      <c r="L101" s="22">
        <f t="shared" si="3"/>
        <v>0</v>
      </c>
    </row>
    <row r="102" spans="1:12" ht="76.5" hidden="1">
      <c r="A102" s="72" t="s">
        <v>596</v>
      </c>
      <c r="B102" s="20" t="s">
        <v>594</v>
      </c>
      <c r="C102" s="20" t="s">
        <v>16</v>
      </c>
      <c r="D102" s="20" t="s">
        <v>118</v>
      </c>
      <c r="E102" s="128" t="s">
        <v>597</v>
      </c>
      <c r="F102" s="21"/>
      <c r="G102" s="61">
        <f>G103</f>
        <v>0</v>
      </c>
      <c r="H102" s="122"/>
      <c r="I102" s="61">
        <f t="shared" si="2"/>
        <v>0</v>
      </c>
      <c r="J102" s="61">
        <f>J103</f>
        <v>0</v>
      </c>
      <c r="K102" s="122"/>
      <c r="L102" s="22">
        <f t="shared" si="3"/>
        <v>0</v>
      </c>
    </row>
    <row r="103" spans="1:12" ht="26.25" hidden="1">
      <c r="A103" s="29" t="s">
        <v>37</v>
      </c>
      <c r="B103" s="20" t="s">
        <v>594</v>
      </c>
      <c r="C103" s="20" t="s">
        <v>16</v>
      </c>
      <c r="D103" s="20" t="s">
        <v>118</v>
      </c>
      <c r="E103" s="128" t="s">
        <v>597</v>
      </c>
      <c r="F103" s="21" t="s">
        <v>38</v>
      </c>
      <c r="G103" s="61"/>
      <c r="H103" s="122"/>
      <c r="I103" s="61">
        <f t="shared" si="2"/>
        <v>0</v>
      </c>
      <c r="J103" s="61"/>
      <c r="K103" s="122"/>
      <c r="L103" s="22">
        <f t="shared" si="3"/>
        <v>0</v>
      </c>
    </row>
    <row r="104" spans="1:12" ht="28.5" customHeight="1">
      <c r="A104" s="72" t="s">
        <v>126</v>
      </c>
      <c r="B104" s="20" t="s">
        <v>594</v>
      </c>
      <c r="C104" s="20" t="s">
        <v>16</v>
      </c>
      <c r="D104" s="20" t="s">
        <v>118</v>
      </c>
      <c r="E104" s="20" t="s">
        <v>127</v>
      </c>
      <c r="F104" s="21"/>
      <c r="G104" s="61">
        <f>G105</f>
        <v>27000</v>
      </c>
      <c r="H104" s="122"/>
      <c r="I104" s="61">
        <f t="shared" si="2"/>
        <v>27000</v>
      </c>
      <c r="J104" s="61">
        <f>J105</f>
        <v>27000</v>
      </c>
      <c r="K104" s="122"/>
      <c r="L104" s="22">
        <f t="shared" si="3"/>
        <v>27000</v>
      </c>
    </row>
    <row r="105" spans="1:12" ht="33.75" customHeight="1">
      <c r="A105" s="48" t="s">
        <v>128</v>
      </c>
      <c r="B105" s="20" t="s">
        <v>594</v>
      </c>
      <c r="C105" s="20" t="s">
        <v>16</v>
      </c>
      <c r="D105" s="20" t="s">
        <v>118</v>
      </c>
      <c r="E105" s="49" t="s">
        <v>129</v>
      </c>
      <c r="F105" s="21"/>
      <c r="G105" s="61">
        <f>G106</f>
        <v>27000</v>
      </c>
      <c r="H105" s="122"/>
      <c r="I105" s="61">
        <f t="shared" si="2"/>
        <v>27000</v>
      </c>
      <c r="J105" s="61">
        <f>J106</f>
        <v>27000</v>
      </c>
      <c r="K105" s="122"/>
      <c r="L105" s="22">
        <f t="shared" si="3"/>
        <v>27000</v>
      </c>
    </row>
    <row r="106" spans="1:12" ht="27" customHeight="1">
      <c r="A106" s="29" t="s">
        <v>37</v>
      </c>
      <c r="B106" s="20" t="s">
        <v>594</v>
      </c>
      <c r="C106" s="20" t="s">
        <v>16</v>
      </c>
      <c r="D106" s="20" t="s">
        <v>118</v>
      </c>
      <c r="E106" s="49" t="s">
        <v>129</v>
      </c>
      <c r="F106" s="21" t="s">
        <v>38</v>
      </c>
      <c r="G106" s="61">
        <v>27000</v>
      </c>
      <c r="H106" s="122"/>
      <c r="I106" s="61">
        <f t="shared" si="2"/>
        <v>27000</v>
      </c>
      <c r="J106" s="61">
        <v>27000</v>
      </c>
      <c r="K106" s="122"/>
      <c r="L106" s="22">
        <f t="shared" si="3"/>
        <v>27000</v>
      </c>
    </row>
    <row r="107" spans="1:12" ht="57.75" customHeight="1">
      <c r="A107" s="27" t="s">
        <v>130</v>
      </c>
      <c r="B107" s="20" t="s">
        <v>594</v>
      </c>
      <c r="C107" s="32" t="s">
        <v>16</v>
      </c>
      <c r="D107" s="32" t="s">
        <v>118</v>
      </c>
      <c r="E107" s="32" t="s">
        <v>51</v>
      </c>
      <c r="F107" s="39"/>
      <c r="G107" s="123">
        <f>G108+G113</f>
        <v>139300</v>
      </c>
      <c r="H107" s="122"/>
      <c r="I107" s="61">
        <f t="shared" si="2"/>
        <v>139300</v>
      </c>
      <c r="J107" s="123">
        <f>J108+J113</f>
        <v>139300</v>
      </c>
      <c r="K107" s="122"/>
      <c r="L107" s="22">
        <f t="shared" si="3"/>
        <v>139300</v>
      </c>
    </row>
    <row r="108" spans="1:12" ht="30" customHeight="1">
      <c r="A108" s="27" t="s">
        <v>131</v>
      </c>
      <c r="B108" s="20" t="s">
        <v>594</v>
      </c>
      <c r="C108" s="20" t="s">
        <v>16</v>
      </c>
      <c r="D108" s="20" t="s">
        <v>118</v>
      </c>
      <c r="E108" s="20" t="s">
        <v>132</v>
      </c>
      <c r="F108" s="21"/>
      <c r="G108" s="61">
        <f>G109+G111</f>
        <v>129300</v>
      </c>
      <c r="H108" s="122"/>
      <c r="I108" s="61">
        <f t="shared" si="2"/>
        <v>129300</v>
      </c>
      <c r="J108" s="61">
        <f>J109+J111</f>
        <v>129300</v>
      </c>
      <c r="K108" s="122"/>
      <c r="L108" s="22">
        <f t="shared" si="3"/>
        <v>129300</v>
      </c>
    </row>
    <row r="109" spans="1:12" ht="34.5" customHeight="1">
      <c r="A109" s="27" t="s">
        <v>133</v>
      </c>
      <c r="B109" s="20" t="s">
        <v>594</v>
      </c>
      <c r="C109" s="20" t="s">
        <v>16</v>
      </c>
      <c r="D109" s="20" t="s">
        <v>118</v>
      </c>
      <c r="E109" s="20" t="s">
        <v>134</v>
      </c>
      <c r="F109" s="21"/>
      <c r="G109" s="61">
        <f>G110</f>
        <v>124300</v>
      </c>
      <c r="H109" s="122"/>
      <c r="I109" s="61">
        <f t="shared" si="2"/>
        <v>124300</v>
      </c>
      <c r="J109" s="61">
        <f>J110</f>
        <v>124300</v>
      </c>
      <c r="K109" s="122"/>
      <c r="L109" s="22">
        <f t="shared" si="3"/>
        <v>124300</v>
      </c>
    </row>
    <row r="110" spans="1:12" ht="26.25">
      <c r="A110" s="29" t="s">
        <v>135</v>
      </c>
      <c r="B110" s="20" t="s">
        <v>594</v>
      </c>
      <c r="C110" s="20" t="s">
        <v>16</v>
      </c>
      <c r="D110" s="20" t="s">
        <v>118</v>
      </c>
      <c r="E110" s="20" t="s">
        <v>134</v>
      </c>
      <c r="F110" s="31" t="s">
        <v>136</v>
      </c>
      <c r="G110" s="61">
        <v>124300</v>
      </c>
      <c r="H110" s="122"/>
      <c r="I110" s="61">
        <f t="shared" si="2"/>
        <v>124300</v>
      </c>
      <c r="J110" s="61">
        <v>124300</v>
      </c>
      <c r="K110" s="122"/>
      <c r="L110" s="22">
        <f t="shared" si="3"/>
        <v>124300</v>
      </c>
    </row>
    <row r="111" spans="1:12" ht="18.75" customHeight="1">
      <c r="A111" s="27" t="s">
        <v>137</v>
      </c>
      <c r="B111" s="20" t="s">
        <v>594</v>
      </c>
      <c r="C111" s="20" t="s">
        <v>16</v>
      </c>
      <c r="D111" s="20" t="s">
        <v>118</v>
      </c>
      <c r="E111" s="20" t="s">
        <v>138</v>
      </c>
      <c r="F111" s="31"/>
      <c r="G111" s="61">
        <f>G112</f>
        <v>5000</v>
      </c>
      <c r="H111" s="122"/>
      <c r="I111" s="61">
        <f t="shared" si="2"/>
        <v>5000</v>
      </c>
      <c r="J111" s="61">
        <f>J112</f>
        <v>5000</v>
      </c>
      <c r="K111" s="122"/>
      <c r="L111" s="22">
        <f t="shared" si="3"/>
        <v>5000</v>
      </c>
    </row>
    <row r="112" spans="1:12" ht="26.25">
      <c r="A112" s="29" t="s">
        <v>135</v>
      </c>
      <c r="B112" s="20" t="s">
        <v>594</v>
      </c>
      <c r="C112" s="20" t="s">
        <v>16</v>
      </c>
      <c r="D112" s="20" t="s">
        <v>118</v>
      </c>
      <c r="E112" s="20" t="s">
        <v>138</v>
      </c>
      <c r="F112" s="31" t="s">
        <v>136</v>
      </c>
      <c r="G112" s="61">
        <v>5000</v>
      </c>
      <c r="H112" s="122"/>
      <c r="I112" s="61">
        <f t="shared" si="2"/>
        <v>5000</v>
      </c>
      <c r="J112" s="61">
        <v>5000</v>
      </c>
      <c r="K112" s="122"/>
      <c r="L112" s="22">
        <f t="shared" si="3"/>
        <v>5000</v>
      </c>
    </row>
    <row r="113" spans="1:12" ht="25.5">
      <c r="A113" s="40" t="s">
        <v>52</v>
      </c>
      <c r="B113" s="20" t="s">
        <v>594</v>
      </c>
      <c r="C113" s="20" t="s">
        <v>16</v>
      </c>
      <c r="D113" s="20" t="s">
        <v>118</v>
      </c>
      <c r="E113" s="20" t="s">
        <v>53</v>
      </c>
      <c r="F113" s="31"/>
      <c r="G113" s="61">
        <f>G114</f>
        <v>10000</v>
      </c>
      <c r="H113" s="122"/>
      <c r="I113" s="61">
        <f t="shared" si="2"/>
        <v>10000</v>
      </c>
      <c r="J113" s="61">
        <f>J114</f>
        <v>10000</v>
      </c>
      <c r="K113" s="122"/>
      <c r="L113" s="22">
        <f t="shared" si="3"/>
        <v>10000</v>
      </c>
    </row>
    <row r="114" spans="1:12" ht="21" customHeight="1">
      <c r="A114" s="72" t="s">
        <v>139</v>
      </c>
      <c r="B114" s="20" t="s">
        <v>594</v>
      </c>
      <c r="C114" s="20" t="s">
        <v>16</v>
      </c>
      <c r="D114" s="20" t="s">
        <v>118</v>
      </c>
      <c r="E114" s="20" t="s">
        <v>140</v>
      </c>
      <c r="F114" s="31"/>
      <c r="G114" s="61">
        <f>G115</f>
        <v>10000</v>
      </c>
      <c r="H114" s="122"/>
      <c r="I114" s="61">
        <f t="shared" si="2"/>
        <v>10000</v>
      </c>
      <c r="J114" s="61">
        <f>J115</f>
        <v>10000</v>
      </c>
      <c r="K114" s="122"/>
      <c r="L114" s="22">
        <f t="shared" si="3"/>
        <v>10000</v>
      </c>
    </row>
    <row r="115" spans="1:12" ht="26.25">
      <c r="A115" s="29" t="s">
        <v>37</v>
      </c>
      <c r="B115" s="20" t="s">
        <v>594</v>
      </c>
      <c r="C115" s="20" t="s">
        <v>16</v>
      </c>
      <c r="D115" s="20" t="s">
        <v>118</v>
      </c>
      <c r="E115" s="20" t="s">
        <v>140</v>
      </c>
      <c r="F115" s="31" t="s">
        <v>38</v>
      </c>
      <c r="G115" s="61">
        <v>10000</v>
      </c>
      <c r="H115" s="122"/>
      <c r="I115" s="61">
        <f t="shared" si="2"/>
        <v>10000</v>
      </c>
      <c r="J115" s="61">
        <v>10000</v>
      </c>
      <c r="K115" s="122"/>
      <c r="L115" s="22">
        <f t="shared" si="3"/>
        <v>10000</v>
      </c>
    </row>
    <row r="116" spans="1:12" ht="38.25">
      <c r="A116" s="83" t="s">
        <v>141</v>
      </c>
      <c r="B116" s="20" t="s">
        <v>594</v>
      </c>
      <c r="C116" s="20" t="s">
        <v>16</v>
      </c>
      <c r="D116" s="20" t="s">
        <v>118</v>
      </c>
      <c r="E116" s="20" t="s">
        <v>142</v>
      </c>
      <c r="F116" s="31"/>
      <c r="G116" s="61">
        <f>G117</f>
        <v>946600</v>
      </c>
      <c r="H116" s="122"/>
      <c r="I116" s="61">
        <f t="shared" si="2"/>
        <v>946600</v>
      </c>
      <c r="J116" s="61">
        <f>J117</f>
        <v>946600</v>
      </c>
      <c r="K116" s="122"/>
      <c r="L116" s="22">
        <f t="shared" si="3"/>
        <v>946600</v>
      </c>
    </row>
    <row r="117" spans="1:12" ht="59.25" customHeight="1">
      <c r="A117" s="66" t="s">
        <v>143</v>
      </c>
      <c r="B117" s="20" t="s">
        <v>594</v>
      </c>
      <c r="C117" s="32" t="s">
        <v>16</v>
      </c>
      <c r="D117" s="32" t="s">
        <v>118</v>
      </c>
      <c r="E117" s="32" t="s">
        <v>144</v>
      </c>
      <c r="F117" s="34"/>
      <c r="G117" s="123">
        <f>G118</f>
        <v>946600</v>
      </c>
      <c r="H117" s="122"/>
      <c r="I117" s="61">
        <f t="shared" si="2"/>
        <v>946600</v>
      </c>
      <c r="J117" s="123">
        <f>J118</f>
        <v>946600</v>
      </c>
      <c r="K117" s="122"/>
      <c r="L117" s="22">
        <f t="shared" si="3"/>
        <v>946600</v>
      </c>
    </row>
    <row r="118" spans="1:12" ht="28.5" customHeight="1">
      <c r="A118" s="66" t="s">
        <v>145</v>
      </c>
      <c r="B118" s="20" t="s">
        <v>594</v>
      </c>
      <c r="C118" s="20" t="s">
        <v>16</v>
      </c>
      <c r="D118" s="20" t="s">
        <v>118</v>
      </c>
      <c r="E118" s="20" t="s">
        <v>146</v>
      </c>
      <c r="F118" s="31"/>
      <c r="G118" s="61">
        <f>G119</f>
        <v>946600</v>
      </c>
      <c r="H118" s="122"/>
      <c r="I118" s="61">
        <f t="shared" si="2"/>
        <v>946600</v>
      </c>
      <c r="J118" s="61">
        <f>J119</f>
        <v>946600</v>
      </c>
      <c r="K118" s="122"/>
      <c r="L118" s="22">
        <f t="shared" si="3"/>
        <v>946600</v>
      </c>
    </row>
    <row r="119" spans="1:12" ht="16.5" customHeight="1">
      <c r="A119" s="66" t="s">
        <v>147</v>
      </c>
      <c r="B119" s="20" t="s">
        <v>594</v>
      </c>
      <c r="C119" s="20" t="s">
        <v>16</v>
      </c>
      <c r="D119" s="20" t="s">
        <v>118</v>
      </c>
      <c r="E119" s="20" t="s">
        <v>148</v>
      </c>
      <c r="F119" s="31"/>
      <c r="G119" s="61">
        <f>G121+G120</f>
        <v>946600</v>
      </c>
      <c r="H119" s="122"/>
      <c r="I119" s="61">
        <f t="shared" si="2"/>
        <v>946600</v>
      </c>
      <c r="J119" s="61">
        <f>J121+J120</f>
        <v>946600</v>
      </c>
      <c r="K119" s="122"/>
      <c r="L119" s="22">
        <f t="shared" si="3"/>
        <v>946600</v>
      </c>
    </row>
    <row r="120" spans="1:12" ht="39" hidden="1">
      <c r="A120" s="29" t="s">
        <v>25</v>
      </c>
      <c r="B120" s="20" t="s">
        <v>594</v>
      </c>
      <c r="C120" s="20" t="s">
        <v>16</v>
      </c>
      <c r="D120" s="20" t="s">
        <v>118</v>
      </c>
      <c r="E120" s="20" t="s">
        <v>148</v>
      </c>
      <c r="F120" s="31" t="s">
        <v>26</v>
      </c>
      <c r="G120" s="61"/>
      <c r="H120" s="122"/>
      <c r="I120" s="61">
        <f t="shared" si="2"/>
        <v>0</v>
      </c>
      <c r="J120" s="61"/>
      <c r="K120" s="122"/>
      <c r="L120" s="22">
        <f t="shared" si="3"/>
        <v>0</v>
      </c>
    </row>
    <row r="121" spans="1:12" ht="26.25">
      <c r="A121" s="29" t="s">
        <v>37</v>
      </c>
      <c r="B121" s="20" t="s">
        <v>594</v>
      </c>
      <c r="C121" s="20" t="s">
        <v>16</v>
      </c>
      <c r="D121" s="20" t="s">
        <v>118</v>
      </c>
      <c r="E121" s="20" t="s">
        <v>148</v>
      </c>
      <c r="F121" s="21" t="s">
        <v>38</v>
      </c>
      <c r="G121" s="61">
        <v>946600</v>
      </c>
      <c r="H121" s="122"/>
      <c r="I121" s="61">
        <f t="shared" si="2"/>
        <v>946600</v>
      </c>
      <c r="J121" s="61">
        <v>946600</v>
      </c>
      <c r="K121" s="122"/>
      <c r="L121" s="22">
        <f t="shared" si="3"/>
        <v>946600</v>
      </c>
    </row>
    <row r="122" spans="1:12" ht="39">
      <c r="A122" s="19" t="s">
        <v>56</v>
      </c>
      <c r="B122" s="20" t="s">
        <v>594</v>
      </c>
      <c r="C122" s="20" t="s">
        <v>16</v>
      </c>
      <c r="D122" s="20" t="s">
        <v>118</v>
      </c>
      <c r="E122" s="30" t="s">
        <v>57</v>
      </c>
      <c r="F122" s="21"/>
      <c r="G122" s="61">
        <f>G123</f>
        <v>30000</v>
      </c>
      <c r="H122" s="122"/>
      <c r="I122" s="61">
        <f t="shared" si="2"/>
        <v>30000</v>
      </c>
      <c r="J122" s="61">
        <f>J123</f>
        <v>30000</v>
      </c>
      <c r="K122" s="122"/>
      <c r="L122" s="22">
        <f t="shared" si="3"/>
        <v>30000</v>
      </c>
    </row>
    <row r="123" spans="1:12" ht="68.25" customHeight="1">
      <c r="A123" s="40" t="s">
        <v>58</v>
      </c>
      <c r="B123" s="20" t="s">
        <v>594</v>
      </c>
      <c r="C123" s="20" t="s">
        <v>16</v>
      </c>
      <c r="D123" s="20" t="s">
        <v>118</v>
      </c>
      <c r="E123" s="33" t="s">
        <v>59</v>
      </c>
      <c r="F123" s="39"/>
      <c r="G123" s="123">
        <f>G124</f>
        <v>30000</v>
      </c>
      <c r="H123" s="122"/>
      <c r="I123" s="61">
        <f t="shared" si="2"/>
        <v>30000</v>
      </c>
      <c r="J123" s="123">
        <f>J124</f>
        <v>30000</v>
      </c>
      <c r="K123" s="122"/>
      <c r="L123" s="22">
        <f t="shared" si="3"/>
        <v>30000</v>
      </c>
    </row>
    <row r="124" spans="1:12" ht="25.5">
      <c r="A124" s="41" t="s">
        <v>60</v>
      </c>
      <c r="B124" s="20" t="s">
        <v>594</v>
      </c>
      <c r="C124" s="20" t="s">
        <v>16</v>
      </c>
      <c r="D124" s="20" t="s">
        <v>118</v>
      </c>
      <c r="E124" s="30" t="s">
        <v>61</v>
      </c>
      <c r="F124" s="21"/>
      <c r="G124" s="61">
        <f>G125</f>
        <v>30000</v>
      </c>
      <c r="H124" s="122"/>
      <c r="I124" s="61">
        <f t="shared" si="2"/>
        <v>30000</v>
      </c>
      <c r="J124" s="61">
        <f>J125</f>
        <v>30000</v>
      </c>
      <c r="K124" s="122"/>
      <c r="L124" s="22">
        <f t="shared" si="3"/>
        <v>30000</v>
      </c>
    </row>
    <row r="125" spans="1:12" ht="26.25">
      <c r="A125" s="29" t="s">
        <v>151</v>
      </c>
      <c r="B125" s="20" t="s">
        <v>594</v>
      </c>
      <c r="C125" s="20" t="s">
        <v>16</v>
      </c>
      <c r="D125" s="20" t="s">
        <v>118</v>
      </c>
      <c r="E125" s="30" t="s">
        <v>152</v>
      </c>
      <c r="F125" s="21"/>
      <c r="G125" s="61">
        <f>G126</f>
        <v>30000</v>
      </c>
      <c r="H125" s="122"/>
      <c r="I125" s="61">
        <f t="shared" si="2"/>
        <v>30000</v>
      </c>
      <c r="J125" s="61">
        <f>J126</f>
        <v>30000</v>
      </c>
      <c r="K125" s="122"/>
      <c r="L125" s="22">
        <f t="shared" si="3"/>
        <v>30000</v>
      </c>
    </row>
    <row r="126" spans="1:12" ht="26.25">
      <c r="A126" s="29" t="s">
        <v>37</v>
      </c>
      <c r="B126" s="20" t="s">
        <v>594</v>
      </c>
      <c r="C126" s="20" t="s">
        <v>16</v>
      </c>
      <c r="D126" s="20" t="s">
        <v>118</v>
      </c>
      <c r="E126" s="30" t="s">
        <v>152</v>
      </c>
      <c r="F126" s="31" t="s">
        <v>38</v>
      </c>
      <c r="G126" s="61">
        <v>30000</v>
      </c>
      <c r="H126" s="122"/>
      <c r="I126" s="61">
        <f t="shared" si="2"/>
        <v>30000</v>
      </c>
      <c r="J126" s="61">
        <v>30000</v>
      </c>
      <c r="K126" s="122"/>
      <c r="L126" s="22">
        <f t="shared" si="3"/>
        <v>30000</v>
      </c>
    </row>
    <row r="127" spans="1:12" ht="51" hidden="1">
      <c r="A127" s="83" t="s">
        <v>153</v>
      </c>
      <c r="B127" s="20" t="s">
        <v>594</v>
      </c>
      <c r="C127" s="20" t="s">
        <v>16</v>
      </c>
      <c r="D127" s="20" t="s">
        <v>118</v>
      </c>
      <c r="E127" s="20" t="s">
        <v>154</v>
      </c>
      <c r="F127" s="21"/>
      <c r="G127" s="61">
        <f>G128</f>
        <v>0</v>
      </c>
      <c r="H127" s="122"/>
      <c r="I127" s="61">
        <f t="shared" si="2"/>
        <v>0</v>
      </c>
      <c r="J127" s="61">
        <f>J128</f>
        <v>0</v>
      </c>
      <c r="K127" s="122"/>
      <c r="L127" s="22">
        <f t="shared" si="3"/>
        <v>0</v>
      </c>
    </row>
    <row r="128" spans="1:12" ht="63.75" hidden="1">
      <c r="A128" s="66" t="s">
        <v>155</v>
      </c>
      <c r="B128" s="20" t="s">
        <v>594</v>
      </c>
      <c r="C128" s="20" t="s">
        <v>16</v>
      </c>
      <c r="D128" s="20" t="s">
        <v>118</v>
      </c>
      <c r="E128" s="20" t="s">
        <v>156</v>
      </c>
      <c r="F128" s="21"/>
      <c r="G128" s="61">
        <f>G129</f>
        <v>0</v>
      </c>
      <c r="H128" s="122"/>
      <c r="I128" s="61">
        <f t="shared" si="2"/>
        <v>0</v>
      </c>
      <c r="J128" s="61">
        <f>J129</f>
        <v>0</v>
      </c>
      <c r="K128" s="122"/>
      <c r="L128" s="22">
        <f t="shared" si="3"/>
        <v>0</v>
      </c>
    </row>
    <row r="129" spans="1:12" ht="25.5" hidden="1">
      <c r="A129" s="129" t="s">
        <v>157</v>
      </c>
      <c r="B129" s="20" t="s">
        <v>594</v>
      </c>
      <c r="C129" s="20" t="s">
        <v>16</v>
      </c>
      <c r="D129" s="20" t="s">
        <v>118</v>
      </c>
      <c r="E129" s="20" t="s">
        <v>158</v>
      </c>
      <c r="F129" s="21"/>
      <c r="G129" s="61">
        <f>G130</f>
        <v>0</v>
      </c>
      <c r="H129" s="122"/>
      <c r="I129" s="61">
        <f t="shared" si="2"/>
        <v>0</v>
      </c>
      <c r="J129" s="61">
        <f>J130</f>
        <v>0</v>
      </c>
      <c r="K129" s="122"/>
      <c r="L129" s="22">
        <f t="shared" si="3"/>
        <v>0</v>
      </c>
    </row>
    <row r="130" spans="1:12" ht="25.5" hidden="1">
      <c r="A130" s="41" t="s">
        <v>159</v>
      </c>
      <c r="B130" s="20" t="s">
        <v>594</v>
      </c>
      <c r="C130" s="20" t="s">
        <v>16</v>
      </c>
      <c r="D130" s="20" t="s">
        <v>118</v>
      </c>
      <c r="E130" s="20" t="s">
        <v>160</v>
      </c>
      <c r="F130" s="21"/>
      <c r="G130" s="61">
        <f>G131</f>
        <v>0</v>
      </c>
      <c r="H130" s="122"/>
      <c r="I130" s="61">
        <f t="shared" si="2"/>
        <v>0</v>
      </c>
      <c r="J130" s="61">
        <f>J131</f>
        <v>0</v>
      </c>
      <c r="K130" s="122"/>
      <c r="L130" s="22">
        <f t="shared" si="3"/>
        <v>0</v>
      </c>
    </row>
    <row r="131" spans="1:12" ht="26.25" hidden="1">
      <c r="A131" s="29" t="s">
        <v>37</v>
      </c>
      <c r="B131" s="20" t="s">
        <v>594</v>
      </c>
      <c r="C131" s="20" t="s">
        <v>16</v>
      </c>
      <c r="D131" s="20" t="s">
        <v>118</v>
      </c>
      <c r="E131" s="20" t="s">
        <v>160</v>
      </c>
      <c r="F131" s="21" t="s">
        <v>38</v>
      </c>
      <c r="G131" s="61"/>
      <c r="H131" s="122"/>
      <c r="I131" s="61">
        <f t="shared" si="2"/>
        <v>0</v>
      </c>
      <c r="J131" s="61"/>
      <c r="K131" s="122"/>
      <c r="L131" s="22">
        <f t="shared" si="3"/>
        <v>0</v>
      </c>
    </row>
    <row r="132" spans="1:12" ht="42" customHeight="1">
      <c r="A132" s="26" t="s">
        <v>64</v>
      </c>
      <c r="B132" s="20" t="s">
        <v>594</v>
      </c>
      <c r="C132" s="20" t="s">
        <v>16</v>
      </c>
      <c r="D132" s="20" t="s">
        <v>118</v>
      </c>
      <c r="E132" s="30" t="s">
        <v>65</v>
      </c>
      <c r="F132" s="21"/>
      <c r="G132" s="61">
        <f>G133</f>
        <v>70000</v>
      </c>
      <c r="H132" s="122"/>
      <c r="I132" s="61">
        <f t="shared" si="2"/>
        <v>70000</v>
      </c>
      <c r="J132" s="61">
        <f>J133</f>
        <v>70000</v>
      </c>
      <c r="K132" s="122"/>
      <c r="L132" s="22">
        <f t="shared" si="3"/>
        <v>70000</v>
      </c>
    </row>
    <row r="133" spans="1:12" ht="70.5" customHeight="1">
      <c r="A133" s="54" t="s">
        <v>161</v>
      </c>
      <c r="B133" s="20" t="s">
        <v>594</v>
      </c>
      <c r="C133" s="20" t="s">
        <v>16</v>
      </c>
      <c r="D133" s="20" t="s">
        <v>118</v>
      </c>
      <c r="E133" s="30" t="s">
        <v>162</v>
      </c>
      <c r="F133" s="21"/>
      <c r="G133" s="61">
        <f>G134</f>
        <v>70000</v>
      </c>
      <c r="H133" s="122"/>
      <c r="I133" s="61">
        <f t="shared" si="2"/>
        <v>70000</v>
      </c>
      <c r="J133" s="61">
        <f>J134</f>
        <v>70000</v>
      </c>
      <c r="K133" s="122"/>
      <c r="L133" s="22">
        <f t="shared" si="3"/>
        <v>70000</v>
      </c>
    </row>
    <row r="134" spans="1:12" ht="38.25">
      <c r="A134" s="40" t="s">
        <v>163</v>
      </c>
      <c r="B134" s="20" t="s">
        <v>594</v>
      </c>
      <c r="C134" s="20" t="s">
        <v>16</v>
      </c>
      <c r="D134" s="20" t="s">
        <v>118</v>
      </c>
      <c r="E134" s="45" t="s">
        <v>164</v>
      </c>
      <c r="F134" s="21"/>
      <c r="G134" s="61">
        <f>G135+G137</f>
        <v>70000</v>
      </c>
      <c r="H134" s="122"/>
      <c r="I134" s="61">
        <f t="shared" si="2"/>
        <v>70000</v>
      </c>
      <c r="J134" s="61">
        <f>J135+J137</f>
        <v>70000</v>
      </c>
      <c r="K134" s="122"/>
      <c r="L134" s="22">
        <f t="shared" si="3"/>
        <v>70000</v>
      </c>
    </row>
    <row r="135" spans="1:12" ht="26.25">
      <c r="A135" s="29" t="s">
        <v>165</v>
      </c>
      <c r="B135" s="20" t="s">
        <v>594</v>
      </c>
      <c r="C135" s="20" t="s">
        <v>16</v>
      </c>
      <c r="D135" s="20" t="s">
        <v>118</v>
      </c>
      <c r="E135" s="45" t="s">
        <v>166</v>
      </c>
      <c r="F135" s="21"/>
      <c r="G135" s="61">
        <f>G136</f>
        <v>30000</v>
      </c>
      <c r="H135" s="122"/>
      <c r="I135" s="61">
        <f t="shared" si="2"/>
        <v>30000</v>
      </c>
      <c r="J135" s="61">
        <f>J136</f>
        <v>30000</v>
      </c>
      <c r="K135" s="122"/>
      <c r="L135" s="22">
        <f t="shared" si="3"/>
        <v>30000</v>
      </c>
    </row>
    <row r="136" spans="1:12" ht="26.25">
      <c r="A136" s="29" t="s">
        <v>37</v>
      </c>
      <c r="B136" s="20" t="s">
        <v>594</v>
      </c>
      <c r="C136" s="20" t="s">
        <v>16</v>
      </c>
      <c r="D136" s="20" t="s">
        <v>118</v>
      </c>
      <c r="E136" s="45" t="s">
        <v>166</v>
      </c>
      <c r="F136" s="21" t="s">
        <v>38</v>
      </c>
      <c r="G136" s="61">
        <v>30000</v>
      </c>
      <c r="H136" s="122"/>
      <c r="I136" s="61">
        <f t="shared" si="2"/>
        <v>30000</v>
      </c>
      <c r="J136" s="61">
        <v>30000</v>
      </c>
      <c r="K136" s="122"/>
      <c r="L136" s="22">
        <f t="shared" si="3"/>
        <v>30000</v>
      </c>
    </row>
    <row r="137" spans="1:12" ht="26.25">
      <c r="A137" s="29" t="s">
        <v>167</v>
      </c>
      <c r="B137" s="20" t="s">
        <v>594</v>
      </c>
      <c r="C137" s="20" t="s">
        <v>16</v>
      </c>
      <c r="D137" s="20" t="s">
        <v>118</v>
      </c>
      <c r="E137" s="45" t="s">
        <v>168</v>
      </c>
      <c r="F137" s="21"/>
      <c r="G137" s="61">
        <f>G138</f>
        <v>40000</v>
      </c>
      <c r="H137" s="122"/>
      <c r="I137" s="61">
        <f t="shared" si="2"/>
        <v>40000</v>
      </c>
      <c r="J137" s="61">
        <f>J138</f>
        <v>40000</v>
      </c>
      <c r="K137" s="122"/>
      <c r="L137" s="22">
        <f t="shared" si="3"/>
        <v>40000</v>
      </c>
    </row>
    <row r="138" spans="1:12" ht="26.25">
      <c r="A138" s="29" t="s">
        <v>37</v>
      </c>
      <c r="B138" s="20" t="s">
        <v>594</v>
      </c>
      <c r="C138" s="20" t="s">
        <v>16</v>
      </c>
      <c r="D138" s="20" t="s">
        <v>118</v>
      </c>
      <c r="E138" s="45" t="s">
        <v>168</v>
      </c>
      <c r="F138" s="21" t="s">
        <v>38</v>
      </c>
      <c r="G138" s="61">
        <v>40000</v>
      </c>
      <c r="H138" s="122"/>
      <c r="I138" s="61">
        <f t="shared" si="2"/>
        <v>40000</v>
      </c>
      <c r="J138" s="61">
        <v>40000</v>
      </c>
      <c r="K138" s="122"/>
      <c r="L138" s="22">
        <f t="shared" si="3"/>
        <v>40000</v>
      </c>
    </row>
    <row r="139" spans="1:12" ht="42.75" customHeight="1">
      <c r="A139" s="55" t="s">
        <v>169</v>
      </c>
      <c r="B139" s="20" t="s">
        <v>594</v>
      </c>
      <c r="C139" s="20" t="s">
        <v>16</v>
      </c>
      <c r="D139" s="20" t="s">
        <v>118</v>
      </c>
      <c r="E139" s="49" t="s">
        <v>170</v>
      </c>
      <c r="F139" s="21"/>
      <c r="G139" s="61">
        <f>G140+G144</f>
        <v>210000</v>
      </c>
      <c r="H139" s="122"/>
      <c r="I139" s="61">
        <f t="shared" si="2"/>
        <v>210000</v>
      </c>
      <c r="J139" s="61">
        <f>J140+J144</f>
        <v>210000</v>
      </c>
      <c r="K139" s="122"/>
      <c r="L139" s="22">
        <f t="shared" si="3"/>
        <v>210000</v>
      </c>
    </row>
    <row r="140" spans="1:12" ht="51" customHeight="1" hidden="1">
      <c r="A140" s="72" t="s">
        <v>171</v>
      </c>
      <c r="B140" s="20" t="s">
        <v>594</v>
      </c>
      <c r="C140" s="20" t="s">
        <v>16</v>
      </c>
      <c r="D140" s="20" t="s">
        <v>118</v>
      </c>
      <c r="E140" s="49" t="s">
        <v>172</v>
      </c>
      <c r="F140" s="21"/>
      <c r="G140" s="61">
        <f>G141</f>
        <v>0</v>
      </c>
      <c r="H140" s="122"/>
      <c r="I140" s="61">
        <f t="shared" si="2"/>
        <v>0</v>
      </c>
      <c r="J140" s="61">
        <f>J141</f>
        <v>0</v>
      </c>
      <c r="K140" s="122"/>
      <c r="L140" s="22">
        <f t="shared" si="3"/>
        <v>0</v>
      </c>
    </row>
    <row r="141" spans="1:12" ht="25.5" hidden="1">
      <c r="A141" s="72" t="s">
        <v>173</v>
      </c>
      <c r="B141" s="20" t="s">
        <v>594</v>
      </c>
      <c r="C141" s="20" t="s">
        <v>16</v>
      </c>
      <c r="D141" s="20" t="s">
        <v>118</v>
      </c>
      <c r="E141" s="49" t="s">
        <v>174</v>
      </c>
      <c r="F141" s="21"/>
      <c r="G141" s="61">
        <f>G142</f>
        <v>0</v>
      </c>
      <c r="H141" s="122"/>
      <c r="I141" s="61">
        <f aca="true" t="shared" si="4" ref="I141:I203">G141+H141</f>
        <v>0</v>
      </c>
      <c r="J141" s="61">
        <f>J142</f>
        <v>0</v>
      </c>
      <c r="K141" s="122"/>
      <c r="L141" s="22">
        <f aca="true" t="shared" si="5" ref="L141:L203">J141+K141</f>
        <v>0</v>
      </c>
    </row>
    <row r="142" spans="1:12" ht="26.25" hidden="1">
      <c r="A142" s="29" t="s">
        <v>175</v>
      </c>
      <c r="B142" s="20" t="s">
        <v>594</v>
      </c>
      <c r="C142" s="20" t="s">
        <v>16</v>
      </c>
      <c r="D142" s="20" t="s">
        <v>118</v>
      </c>
      <c r="E142" s="49" t="s">
        <v>176</v>
      </c>
      <c r="F142" s="21"/>
      <c r="G142" s="61">
        <f>G143</f>
        <v>0</v>
      </c>
      <c r="H142" s="122"/>
      <c r="I142" s="61">
        <f t="shared" si="4"/>
        <v>0</v>
      </c>
      <c r="J142" s="61">
        <f>J143</f>
        <v>0</v>
      </c>
      <c r="K142" s="122"/>
      <c r="L142" s="22">
        <f t="shared" si="5"/>
        <v>0</v>
      </c>
    </row>
    <row r="143" spans="1:12" ht="26.25" hidden="1">
      <c r="A143" s="29" t="s">
        <v>37</v>
      </c>
      <c r="B143" s="20" t="s">
        <v>594</v>
      </c>
      <c r="C143" s="20" t="s">
        <v>16</v>
      </c>
      <c r="D143" s="20" t="s">
        <v>118</v>
      </c>
      <c r="E143" s="49" t="s">
        <v>176</v>
      </c>
      <c r="F143" s="21" t="s">
        <v>38</v>
      </c>
      <c r="G143" s="61">
        <f>15000-15000</f>
        <v>0</v>
      </c>
      <c r="H143" s="122"/>
      <c r="I143" s="61">
        <f t="shared" si="4"/>
        <v>0</v>
      </c>
      <c r="J143" s="61">
        <f>15000-15000</f>
        <v>0</v>
      </c>
      <c r="K143" s="122"/>
      <c r="L143" s="22">
        <f t="shared" si="5"/>
        <v>0</v>
      </c>
    </row>
    <row r="144" spans="1:12" ht="59.25" customHeight="1">
      <c r="A144" s="72" t="s">
        <v>177</v>
      </c>
      <c r="B144" s="20" t="s">
        <v>594</v>
      </c>
      <c r="C144" s="20" t="s">
        <v>16</v>
      </c>
      <c r="D144" s="20" t="s">
        <v>118</v>
      </c>
      <c r="E144" s="49" t="s">
        <v>178</v>
      </c>
      <c r="F144" s="21"/>
      <c r="G144" s="61">
        <f>G145</f>
        <v>210000</v>
      </c>
      <c r="H144" s="122"/>
      <c r="I144" s="61">
        <f t="shared" si="4"/>
        <v>210000</v>
      </c>
      <c r="J144" s="61">
        <f>J145</f>
        <v>210000</v>
      </c>
      <c r="K144" s="122"/>
      <c r="L144" s="22">
        <f t="shared" si="5"/>
        <v>210000</v>
      </c>
    </row>
    <row r="145" spans="1:12" ht="15">
      <c r="A145" s="72" t="s">
        <v>179</v>
      </c>
      <c r="B145" s="20" t="s">
        <v>594</v>
      </c>
      <c r="C145" s="20" t="s">
        <v>16</v>
      </c>
      <c r="D145" s="20" t="s">
        <v>118</v>
      </c>
      <c r="E145" s="49" t="s">
        <v>180</v>
      </c>
      <c r="F145" s="21"/>
      <c r="G145" s="61">
        <f>G146</f>
        <v>210000</v>
      </c>
      <c r="H145" s="122"/>
      <c r="I145" s="61">
        <f t="shared" si="4"/>
        <v>210000</v>
      </c>
      <c r="J145" s="61">
        <f>J146</f>
        <v>210000</v>
      </c>
      <c r="K145" s="122"/>
      <c r="L145" s="22">
        <f t="shared" si="5"/>
        <v>210000</v>
      </c>
    </row>
    <row r="146" spans="1:12" ht="23.25" customHeight="1">
      <c r="A146" s="72" t="s">
        <v>139</v>
      </c>
      <c r="B146" s="20" t="s">
        <v>594</v>
      </c>
      <c r="C146" s="20" t="s">
        <v>16</v>
      </c>
      <c r="D146" s="20" t="s">
        <v>118</v>
      </c>
      <c r="E146" s="49" t="s">
        <v>181</v>
      </c>
      <c r="F146" s="21"/>
      <c r="G146" s="61">
        <f>G147</f>
        <v>210000</v>
      </c>
      <c r="H146" s="122"/>
      <c r="I146" s="61">
        <f t="shared" si="4"/>
        <v>210000</v>
      </c>
      <c r="J146" s="61">
        <f>J147</f>
        <v>210000</v>
      </c>
      <c r="K146" s="122"/>
      <c r="L146" s="22">
        <f t="shared" si="5"/>
        <v>210000</v>
      </c>
    </row>
    <row r="147" spans="1:12" ht="30" customHeight="1">
      <c r="A147" s="29" t="s">
        <v>37</v>
      </c>
      <c r="B147" s="20" t="s">
        <v>594</v>
      </c>
      <c r="C147" s="20" t="s">
        <v>16</v>
      </c>
      <c r="D147" s="20" t="s">
        <v>118</v>
      </c>
      <c r="E147" s="49" t="s">
        <v>181</v>
      </c>
      <c r="F147" s="21" t="s">
        <v>38</v>
      </c>
      <c r="G147" s="61">
        <v>210000</v>
      </c>
      <c r="H147" s="122"/>
      <c r="I147" s="61">
        <f t="shared" si="4"/>
        <v>210000</v>
      </c>
      <c r="J147" s="61">
        <v>210000</v>
      </c>
      <c r="K147" s="122"/>
      <c r="L147" s="22">
        <f t="shared" si="5"/>
        <v>210000</v>
      </c>
    </row>
    <row r="148" spans="1:12" ht="46.5" customHeight="1">
      <c r="A148" s="29" t="s">
        <v>598</v>
      </c>
      <c r="B148" s="20" t="s">
        <v>594</v>
      </c>
      <c r="C148" s="20" t="s">
        <v>16</v>
      </c>
      <c r="D148" s="20" t="s">
        <v>118</v>
      </c>
      <c r="E148" s="49" t="s">
        <v>183</v>
      </c>
      <c r="F148" s="56"/>
      <c r="G148" s="61">
        <f>G149</f>
        <v>899200</v>
      </c>
      <c r="H148" s="122"/>
      <c r="I148" s="61">
        <f t="shared" si="4"/>
        <v>899200</v>
      </c>
      <c r="J148" s="61">
        <f>J149</f>
        <v>931000</v>
      </c>
      <c r="K148" s="122"/>
      <c r="L148" s="22">
        <f t="shared" si="5"/>
        <v>931000</v>
      </c>
    </row>
    <row r="149" spans="1:12" ht="57.75" customHeight="1">
      <c r="A149" s="29" t="s">
        <v>184</v>
      </c>
      <c r="B149" s="20" t="s">
        <v>594</v>
      </c>
      <c r="C149" s="32" t="s">
        <v>16</v>
      </c>
      <c r="D149" s="32" t="s">
        <v>118</v>
      </c>
      <c r="E149" s="57" t="s">
        <v>185</v>
      </c>
      <c r="F149" s="58"/>
      <c r="G149" s="123">
        <f>G151</f>
        <v>899200</v>
      </c>
      <c r="H149" s="122"/>
      <c r="I149" s="61">
        <f t="shared" si="4"/>
        <v>899200</v>
      </c>
      <c r="J149" s="123">
        <f>J151</f>
        <v>931000</v>
      </c>
      <c r="K149" s="122"/>
      <c r="L149" s="22">
        <f t="shared" si="5"/>
        <v>931000</v>
      </c>
    </row>
    <row r="150" spans="1:12" ht="62.25" customHeight="1">
      <c r="A150" s="184" t="s">
        <v>186</v>
      </c>
      <c r="B150" s="20" t="s">
        <v>594</v>
      </c>
      <c r="C150" s="20" t="s">
        <v>16</v>
      </c>
      <c r="D150" s="20" t="s">
        <v>118</v>
      </c>
      <c r="E150" s="49" t="s">
        <v>187</v>
      </c>
      <c r="F150" s="56"/>
      <c r="G150" s="61">
        <f>G151</f>
        <v>899200</v>
      </c>
      <c r="H150" s="122"/>
      <c r="I150" s="61">
        <f t="shared" si="4"/>
        <v>899200</v>
      </c>
      <c r="J150" s="61">
        <f>J151</f>
        <v>931000</v>
      </c>
      <c r="K150" s="122"/>
      <c r="L150" s="22">
        <f t="shared" si="5"/>
        <v>931000</v>
      </c>
    </row>
    <row r="151" spans="1:12" ht="33.75" customHeight="1">
      <c r="A151" s="27" t="s">
        <v>188</v>
      </c>
      <c r="B151" s="20" t="s">
        <v>594</v>
      </c>
      <c r="C151" s="20" t="s">
        <v>16</v>
      </c>
      <c r="D151" s="20" t="s">
        <v>118</v>
      </c>
      <c r="E151" s="49" t="s">
        <v>189</v>
      </c>
      <c r="F151" s="56"/>
      <c r="G151" s="61">
        <f>G152+G153</f>
        <v>899200</v>
      </c>
      <c r="H151" s="122"/>
      <c r="I151" s="61">
        <f t="shared" si="4"/>
        <v>899200</v>
      </c>
      <c r="J151" s="61">
        <f>J152+J153</f>
        <v>931000</v>
      </c>
      <c r="K151" s="122"/>
      <c r="L151" s="22">
        <f t="shared" si="5"/>
        <v>931000</v>
      </c>
    </row>
    <row r="152" spans="1:12" ht="41.25" customHeight="1">
      <c r="A152" s="29" t="s">
        <v>25</v>
      </c>
      <c r="B152" s="20" t="s">
        <v>594</v>
      </c>
      <c r="C152" s="20" t="s">
        <v>16</v>
      </c>
      <c r="D152" s="20" t="s">
        <v>118</v>
      </c>
      <c r="E152" s="49" t="s">
        <v>189</v>
      </c>
      <c r="F152" s="56" t="s">
        <v>26</v>
      </c>
      <c r="G152" s="61">
        <v>821126</v>
      </c>
      <c r="H152" s="122"/>
      <c r="I152" s="61">
        <f t="shared" si="4"/>
        <v>821126</v>
      </c>
      <c r="J152" s="61">
        <v>821126</v>
      </c>
      <c r="K152" s="122"/>
      <c r="L152" s="22">
        <f t="shared" si="5"/>
        <v>821126</v>
      </c>
    </row>
    <row r="153" spans="1:12" ht="30.75" customHeight="1">
      <c r="A153" s="29" t="s">
        <v>37</v>
      </c>
      <c r="B153" s="20" t="s">
        <v>594</v>
      </c>
      <c r="C153" s="20" t="s">
        <v>16</v>
      </c>
      <c r="D153" s="20" t="s">
        <v>118</v>
      </c>
      <c r="E153" s="49" t="s">
        <v>189</v>
      </c>
      <c r="F153" s="56" t="s">
        <v>38</v>
      </c>
      <c r="G153" s="61">
        <v>78074</v>
      </c>
      <c r="H153" s="122"/>
      <c r="I153" s="61">
        <f t="shared" si="4"/>
        <v>78074</v>
      </c>
      <c r="J153" s="61">
        <v>109874</v>
      </c>
      <c r="K153" s="122"/>
      <c r="L153" s="22">
        <f t="shared" si="5"/>
        <v>109874</v>
      </c>
    </row>
    <row r="154" spans="1:12" ht="30.75" customHeight="1">
      <c r="A154" s="29" t="s">
        <v>74</v>
      </c>
      <c r="B154" s="20" t="s">
        <v>594</v>
      </c>
      <c r="C154" s="20" t="s">
        <v>16</v>
      </c>
      <c r="D154" s="20" t="s">
        <v>118</v>
      </c>
      <c r="E154" s="20" t="s">
        <v>75</v>
      </c>
      <c r="F154" s="56"/>
      <c r="G154" s="61">
        <f>G155</f>
        <v>332701</v>
      </c>
      <c r="H154" s="122"/>
      <c r="I154" s="61">
        <f t="shared" si="4"/>
        <v>332701</v>
      </c>
      <c r="J154" s="61">
        <f>J155</f>
        <v>332701</v>
      </c>
      <c r="K154" s="122"/>
      <c r="L154" s="22">
        <f t="shared" si="5"/>
        <v>332701</v>
      </c>
    </row>
    <row r="155" spans="1:12" ht="30.75" customHeight="1">
      <c r="A155" s="27" t="s">
        <v>76</v>
      </c>
      <c r="B155" s="20" t="s">
        <v>594</v>
      </c>
      <c r="C155" s="20" t="s">
        <v>16</v>
      </c>
      <c r="D155" s="20" t="s">
        <v>118</v>
      </c>
      <c r="E155" s="20" t="s">
        <v>77</v>
      </c>
      <c r="F155" s="56"/>
      <c r="G155" s="61">
        <f>G156</f>
        <v>332701</v>
      </c>
      <c r="H155" s="122"/>
      <c r="I155" s="61">
        <f t="shared" si="4"/>
        <v>332701</v>
      </c>
      <c r="J155" s="61">
        <f>J156</f>
        <v>332701</v>
      </c>
      <c r="K155" s="122"/>
      <c r="L155" s="22">
        <f t="shared" si="5"/>
        <v>332701</v>
      </c>
    </row>
    <row r="156" spans="1:12" ht="30.75" customHeight="1">
      <c r="A156" s="48" t="s">
        <v>190</v>
      </c>
      <c r="B156" s="20" t="s">
        <v>594</v>
      </c>
      <c r="C156" s="20" t="s">
        <v>16</v>
      </c>
      <c r="D156" s="20" t="s">
        <v>118</v>
      </c>
      <c r="E156" s="20" t="s">
        <v>191</v>
      </c>
      <c r="F156" s="56"/>
      <c r="G156" s="61">
        <f>G157+G158</f>
        <v>332701</v>
      </c>
      <c r="H156" s="122"/>
      <c r="I156" s="61">
        <f t="shared" si="4"/>
        <v>332701</v>
      </c>
      <c r="J156" s="61">
        <f>J157+J158</f>
        <v>332701</v>
      </c>
      <c r="K156" s="122"/>
      <c r="L156" s="22">
        <f t="shared" si="5"/>
        <v>332701</v>
      </c>
    </row>
    <row r="157" spans="1:12" ht="39.75" customHeight="1">
      <c r="A157" s="29" t="s">
        <v>25</v>
      </c>
      <c r="B157" s="20" t="s">
        <v>594</v>
      </c>
      <c r="C157" s="20" t="s">
        <v>16</v>
      </c>
      <c r="D157" s="20" t="s">
        <v>118</v>
      </c>
      <c r="E157" s="20" t="s">
        <v>191</v>
      </c>
      <c r="F157" s="56" t="s">
        <v>26</v>
      </c>
      <c r="G157" s="61">
        <v>332701</v>
      </c>
      <c r="H157" s="122"/>
      <c r="I157" s="61">
        <f t="shared" si="4"/>
        <v>332701</v>
      </c>
      <c r="J157" s="61">
        <v>332701</v>
      </c>
      <c r="K157" s="122"/>
      <c r="L157" s="22">
        <f t="shared" si="5"/>
        <v>332701</v>
      </c>
    </row>
    <row r="158" spans="1:12" ht="30.75" customHeight="1" hidden="1">
      <c r="A158" s="29" t="s">
        <v>37</v>
      </c>
      <c r="B158" s="20" t="s">
        <v>594</v>
      </c>
      <c r="C158" s="20" t="s">
        <v>16</v>
      </c>
      <c r="D158" s="20" t="s">
        <v>118</v>
      </c>
      <c r="E158" s="20" t="s">
        <v>191</v>
      </c>
      <c r="F158" s="56" t="s">
        <v>38</v>
      </c>
      <c r="G158" s="61"/>
      <c r="H158" s="122"/>
      <c r="I158" s="61">
        <f t="shared" si="4"/>
        <v>0</v>
      </c>
      <c r="J158" s="61"/>
      <c r="K158" s="122"/>
      <c r="L158" s="22">
        <f t="shared" si="5"/>
        <v>0</v>
      </c>
    </row>
    <row r="159" spans="1:12" ht="26.25">
      <c r="A159" s="29" t="s">
        <v>192</v>
      </c>
      <c r="B159" s="20" t="s">
        <v>594</v>
      </c>
      <c r="C159" s="20" t="s">
        <v>16</v>
      </c>
      <c r="D159" s="20" t="s">
        <v>118</v>
      </c>
      <c r="E159" s="30" t="s">
        <v>193</v>
      </c>
      <c r="F159" s="56"/>
      <c r="G159" s="61">
        <f>G160</f>
        <v>670706</v>
      </c>
      <c r="H159" s="122"/>
      <c r="I159" s="61">
        <f t="shared" si="4"/>
        <v>670706</v>
      </c>
      <c r="J159" s="61">
        <f>J160</f>
        <v>707673</v>
      </c>
      <c r="K159" s="122"/>
      <c r="L159" s="22">
        <f t="shared" si="5"/>
        <v>707673</v>
      </c>
    </row>
    <row r="160" spans="1:12" ht="21.75" customHeight="1">
      <c r="A160" s="29" t="s">
        <v>194</v>
      </c>
      <c r="B160" s="20" t="s">
        <v>594</v>
      </c>
      <c r="C160" s="20" t="s">
        <v>16</v>
      </c>
      <c r="D160" s="20" t="s">
        <v>118</v>
      </c>
      <c r="E160" s="30" t="s">
        <v>195</v>
      </c>
      <c r="F160" s="56"/>
      <c r="G160" s="61">
        <f>G161</f>
        <v>670706</v>
      </c>
      <c r="H160" s="122"/>
      <c r="I160" s="61">
        <f t="shared" si="4"/>
        <v>670706</v>
      </c>
      <c r="J160" s="61">
        <f>J161</f>
        <v>707673</v>
      </c>
      <c r="K160" s="122"/>
      <c r="L160" s="22">
        <f t="shared" si="5"/>
        <v>707673</v>
      </c>
    </row>
    <row r="161" spans="1:12" ht="23.25" customHeight="1">
      <c r="A161" s="26" t="s">
        <v>139</v>
      </c>
      <c r="B161" s="20" t="s">
        <v>594</v>
      </c>
      <c r="C161" s="20" t="s">
        <v>16</v>
      </c>
      <c r="D161" s="20" t="s">
        <v>118</v>
      </c>
      <c r="E161" s="30" t="s">
        <v>196</v>
      </c>
      <c r="F161" s="56"/>
      <c r="G161" s="61">
        <f>G162+G164+G163</f>
        <v>670706</v>
      </c>
      <c r="H161" s="122"/>
      <c r="I161" s="61">
        <f t="shared" si="4"/>
        <v>670706</v>
      </c>
      <c r="J161" s="61">
        <f>J162+J164+J163</f>
        <v>707673</v>
      </c>
      <c r="K161" s="122"/>
      <c r="L161" s="22">
        <f t="shared" si="5"/>
        <v>707673</v>
      </c>
    </row>
    <row r="162" spans="1:12" ht="29.25" customHeight="1">
      <c r="A162" s="29" t="s">
        <v>37</v>
      </c>
      <c r="B162" s="20" t="s">
        <v>594</v>
      </c>
      <c r="C162" s="20" t="s">
        <v>16</v>
      </c>
      <c r="D162" s="20" t="s">
        <v>118</v>
      </c>
      <c r="E162" s="30" t="s">
        <v>196</v>
      </c>
      <c r="F162" s="56" t="s">
        <v>38</v>
      </c>
      <c r="G162" s="61">
        <v>97706</v>
      </c>
      <c r="H162" s="122"/>
      <c r="I162" s="61">
        <f t="shared" si="4"/>
        <v>97706</v>
      </c>
      <c r="J162" s="22">
        <v>259673</v>
      </c>
      <c r="K162" s="127"/>
      <c r="L162" s="22">
        <f t="shared" si="5"/>
        <v>259673</v>
      </c>
    </row>
    <row r="163" spans="1:12" ht="21" customHeight="1" hidden="1">
      <c r="A163" s="78" t="s">
        <v>197</v>
      </c>
      <c r="B163" s="20" t="s">
        <v>594</v>
      </c>
      <c r="C163" s="20" t="s">
        <v>16</v>
      </c>
      <c r="D163" s="20" t="s">
        <v>118</v>
      </c>
      <c r="E163" s="30" t="s">
        <v>196</v>
      </c>
      <c r="F163" s="56" t="s">
        <v>198</v>
      </c>
      <c r="G163" s="61"/>
      <c r="H163" s="122"/>
      <c r="I163" s="61">
        <f t="shared" si="4"/>
        <v>0</v>
      </c>
      <c r="J163" s="61"/>
      <c r="K163" s="127"/>
      <c r="L163" s="22">
        <f t="shared" si="5"/>
        <v>0</v>
      </c>
    </row>
    <row r="164" spans="1:12" ht="17.25" customHeight="1">
      <c r="A164" s="41" t="s">
        <v>79</v>
      </c>
      <c r="B164" s="20" t="s">
        <v>594</v>
      </c>
      <c r="C164" s="20" t="s">
        <v>16</v>
      </c>
      <c r="D164" s="20" t="s">
        <v>118</v>
      </c>
      <c r="E164" s="30" t="s">
        <v>196</v>
      </c>
      <c r="F164" s="56" t="s">
        <v>80</v>
      </c>
      <c r="G164" s="61">
        <f>783000-10000-200000</f>
        <v>573000</v>
      </c>
      <c r="H164" s="122"/>
      <c r="I164" s="61">
        <f t="shared" si="4"/>
        <v>573000</v>
      </c>
      <c r="J164" s="22">
        <f>773000-325000</f>
        <v>448000</v>
      </c>
      <c r="K164" s="127"/>
      <c r="L164" s="22">
        <f t="shared" si="5"/>
        <v>448000</v>
      </c>
    </row>
    <row r="165" spans="1:12" ht="20.25" customHeight="1">
      <c r="A165" s="26" t="s">
        <v>81</v>
      </c>
      <c r="B165" s="20" t="s">
        <v>594</v>
      </c>
      <c r="C165" s="60" t="s">
        <v>16</v>
      </c>
      <c r="D165" s="20" t="s">
        <v>118</v>
      </c>
      <c r="E165" s="45" t="s">
        <v>82</v>
      </c>
      <c r="F165" s="31"/>
      <c r="G165" s="61">
        <f>G166</f>
        <v>10394200</v>
      </c>
      <c r="H165" s="122"/>
      <c r="I165" s="61">
        <f t="shared" si="4"/>
        <v>10394200</v>
      </c>
      <c r="J165" s="61">
        <f>J166</f>
        <v>10394200</v>
      </c>
      <c r="K165" s="127"/>
      <c r="L165" s="22">
        <f t="shared" si="5"/>
        <v>10394200</v>
      </c>
    </row>
    <row r="166" spans="1:12" ht="18.75" customHeight="1">
      <c r="A166" s="26" t="s">
        <v>88</v>
      </c>
      <c r="B166" s="20" t="s">
        <v>594</v>
      </c>
      <c r="C166" s="20" t="s">
        <v>16</v>
      </c>
      <c r="D166" s="20" t="s">
        <v>118</v>
      </c>
      <c r="E166" s="20" t="s">
        <v>89</v>
      </c>
      <c r="F166" s="21"/>
      <c r="G166" s="61">
        <f>G167+G171+G173</f>
        <v>10394200</v>
      </c>
      <c r="H166" s="122"/>
      <c r="I166" s="61">
        <f t="shared" si="4"/>
        <v>10394200</v>
      </c>
      <c r="J166" s="61">
        <f>J167+J171+J173</f>
        <v>10394200</v>
      </c>
      <c r="K166" s="127"/>
      <c r="L166" s="22">
        <f t="shared" si="5"/>
        <v>10394200</v>
      </c>
    </row>
    <row r="167" spans="1:12" ht="30" customHeight="1">
      <c r="A167" s="41" t="s">
        <v>199</v>
      </c>
      <c r="B167" s="20" t="s">
        <v>594</v>
      </c>
      <c r="C167" s="20" t="s">
        <v>16</v>
      </c>
      <c r="D167" s="20" t="s">
        <v>118</v>
      </c>
      <c r="E167" s="20" t="s">
        <v>200</v>
      </c>
      <c r="F167" s="21"/>
      <c r="G167" s="61">
        <f>G168+G169+G170</f>
        <v>10344200</v>
      </c>
      <c r="H167" s="122"/>
      <c r="I167" s="61">
        <f t="shared" si="4"/>
        <v>10344200</v>
      </c>
      <c r="J167" s="61">
        <f>J168+J169+J170</f>
        <v>10344200</v>
      </c>
      <c r="K167" s="127"/>
      <c r="L167" s="22">
        <f t="shared" si="5"/>
        <v>10344200</v>
      </c>
    </row>
    <row r="168" spans="1:12" ht="42" customHeight="1">
      <c r="A168" s="29" t="s">
        <v>25</v>
      </c>
      <c r="B168" s="20" t="s">
        <v>594</v>
      </c>
      <c r="C168" s="20" t="s">
        <v>16</v>
      </c>
      <c r="D168" s="20" t="s">
        <v>118</v>
      </c>
      <c r="E168" s="20" t="s">
        <v>200</v>
      </c>
      <c r="F168" s="31" t="s">
        <v>26</v>
      </c>
      <c r="G168" s="61">
        <v>6428500</v>
      </c>
      <c r="H168" s="122"/>
      <c r="I168" s="61">
        <f t="shared" si="4"/>
        <v>6428500</v>
      </c>
      <c r="J168" s="61">
        <v>6428500</v>
      </c>
      <c r="K168" s="127"/>
      <c r="L168" s="22">
        <f t="shared" si="5"/>
        <v>6428500</v>
      </c>
    </row>
    <row r="169" spans="1:12" ht="30" customHeight="1">
      <c r="A169" s="29" t="s">
        <v>37</v>
      </c>
      <c r="B169" s="20" t="s">
        <v>594</v>
      </c>
      <c r="C169" s="20" t="s">
        <v>16</v>
      </c>
      <c r="D169" s="20" t="s">
        <v>118</v>
      </c>
      <c r="E169" s="20" t="s">
        <v>200</v>
      </c>
      <c r="F169" s="31" t="s">
        <v>38</v>
      </c>
      <c r="G169" s="61">
        <f>3989700-100000</f>
        <v>3889700</v>
      </c>
      <c r="H169" s="122"/>
      <c r="I169" s="61">
        <f t="shared" si="4"/>
        <v>3889700</v>
      </c>
      <c r="J169" s="61">
        <f>4070200-180500</f>
        <v>3889700</v>
      </c>
      <c r="K169" s="127"/>
      <c r="L169" s="22">
        <f t="shared" si="5"/>
        <v>3889700</v>
      </c>
    </row>
    <row r="170" spans="1:12" ht="21.75" customHeight="1">
      <c r="A170" s="41" t="s">
        <v>79</v>
      </c>
      <c r="B170" s="20" t="s">
        <v>594</v>
      </c>
      <c r="C170" s="20" t="s">
        <v>16</v>
      </c>
      <c r="D170" s="20" t="s">
        <v>118</v>
      </c>
      <c r="E170" s="20" t="s">
        <v>200</v>
      </c>
      <c r="F170" s="31" t="s">
        <v>80</v>
      </c>
      <c r="G170" s="61">
        <v>26000</v>
      </c>
      <c r="H170" s="122"/>
      <c r="I170" s="61">
        <f t="shared" si="4"/>
        <v>26000</v>
      </c>
      <c r="J170" s="61">
        <v>26000</v>
      </c>
      <c r="K170" s="122"/>
      <c r="L170" s="22">
        <f t="shared" si="5"/>
        <v>26000</v>
      </c>
    </row>
    <row r="171" spans="1:12" ht="21" customHeight="1">
      <c r="A171" s="66" t="s">
        <v>201</v>
      </c>
      <c r="B171" s="20" t="s">
        <v>594</v>
      </c>
      <c r="C171" s="20" t="s">
        <v>16</v>
      </c>
      <c r="D171" s="20" t="s">
        <v>118</v>
      </c>
      <c r="E171" s="20" t="s">
        <v>202</v>
      </c>
      <c r="F171" s="31"/>
      <c r="G171" s="61">
        <f>G172</f>
        <v>50000</v>
      </c>
      <c r="H171" s="122"/>
      <c r="I171" s="61">
        <f t="shared" si="4"/>
        <v>50000</v>
      </c>
      <c r="J171" s="61">
        <f>J172</f>
        <v>50000</v>
      </c>
      <c r="K171" s="122"/>
      <c r="L171" s="22">
        <f t="shared" si="5"/>
        <v>50000</v>
      </c>
    </row>
    <row r="172" spans="1:12" ht="30" customHeight="1">
      <c r="A172" s="29" t="s">
        <v>37</v>
      </c>
      <c r="B172" s="20" t="s">
        <v>594</v>
      </c>
      <c r="C172" s="20" t="s">
        <v>16</v>
      </c>
      <c r="D172" s="20" t="s">
        <v>118</v>
      </c>
      <c r="E172" s="20" t="s">
        <v>202</v>
      </c>
      <c r="F172" s="31" t="s">
        <v>38</v>
      </c>
      <c r="G172" s="61">
        <v>50000</v>
      </c>
      <c r="H172" s="122"/>
      <c r="I172" s="61">
        <f t="shared" si="4"/>
        <v>50000</v>
      </c>
      <c r="J172" s="61">
        <v>50000</v>
      </c>
      <c r="K172" s="122"/>
      <c r="L172" s="22">
        <f t="shared" si="5"/>
        <v>50000</v>
      </c>
    </row>
    <row r="173" spans="1:12" ht="30" customHeight="1" hidden="1">
      <c r="A173" s="29" t="s">
        <v>203</v>
      </c>
      <c r="B173" s="20" t="s">
        <v>594</v>
      </c>
      <c r="C173" s="20" t="s">
        <v>16</v>
      </c>
      <c r="D173" s="20" t="s">
        <v>118</v>
      </c>
      <c r="E173" s="20" t="s">
        <v>204</v>
      </c>
      <c r="F173" s="31"/>
      <c r="G173" s="61">
        <f>G174</f>
        <v>0</v>
      </c>
      <c r="H173" s="122"/>
      <c r="I173" s="61">
        <f t="shared" si="4"/>
        <v>0</v>
      </c>
      <c r="J173" s="61">
        <f>J174</f>
        <v>0</v>
      </c>
      <c r="K173" s="122"/>
      <c r="L173" s="22">
        <f t="shared" si="5"/>
        <v>0</v>
      </c>
    </row>
    <row r="174" spans="1:12" ht="15" hidden="1">
      <c r="A174" s="29" t="s">
        <v>197</v>
      </c>
      <c r="B174" s="20" t="s">
        <v>594</v>
      </c>
      <c r="C174" s="20" t="s">
        <v>16</v>
      </c>
      <c r="D174" s="20" t="s">
        <v>118</v>
      </c>
      <c r="E174" s="20" t="s">
        <v>204</v>
      </c>
      <c r="F174" s="31" t="s">
        <v>198</v>
      </c>
      <c r="G174" s="61"/>
      <c r="H174" s="122"/>
      <c r="I174" s="61">
        <f t="shared" si="4"/>
        <v>0</v>
      </c>
      <c r="J174" s="61"/>
      <c r="K174" s="122"/>
      <c r="L174" s="22">
        <f t="shared" si="5"/>
        <v>0</v>
      </c>
    </row>
    <row r="175" spans="1:12" ht="15" hidden="1">
      <c r="A175" s="26" t="s">
        <v>205</v>
      </c>
      <c r="B175" s="20" t="s">
        <v>594</v>
      </c>
      <c r="C175" s="60" t="s">
        <v>16</v>
      </c>
      <c r="D175" s="20" t="s">
        <v>118</v>
      </c>
      <c r="E175" s="45" t="s">
        <v>206</v>
      </c>
      <c r="F175" s="31"/>
      <c r="G175" s="61">
        <f>G176</f>
        <v>0</v>
      </c>
      <c r="H175" s="122"/>
      <c r="I175" s="61">
        <f t="shared" si="4"/>
        <v>0</v>
      </c>
      <c r="J175" s="61">
        <f>J176</f>
        <v>0</v>
      </c>
      <c r="K175" s="122"/>
      <c r="L175" s="22">
        <f t="shared" si="5"/>
        <v>0</v>
      </c>
    </row>
    <row r="176" spans="1:12" ht="15" hidden="1">
      <c r="A176" s="29" t="s">
        <v>109</v>
      </c>
      <c r="B176" s="20" t="s">
        <v>594</v>
      </c>
      <c r="C176" s="60" t="s">
        <v>16</v>
      </c>
      <c r="D176" s="20" t="s">
        <v>118</v>
      </c>
      <c r="E176" s="45" t="s">
        <v>207</v>
      </c>
      <c r="F176" s="31"/>
      <c r="G176" s="61">
        <f>G177</f>
        <v>0</v>
      </c>
      <c r="H176" s="122"/>
      <c r="I176" s="61">
        <f t="shared" si="4"/>
        <v>0</v>
      </c>
      <c r="J176" s="61">
        <f>J177</f>
        <v>0</v>
      </c>
      <c r="K176" s="122"/>
      <c r="L176" s="22">
        <f t="shared" si="5"/>
        <v>0</v>
      </c>
    </row>
    <row r="177" spans="1:12" ht="15" hidden="1">
      <c r="A177" s="29" t="s">
        <v>208</v>
      </c>
      <c r="B177" s="20" t="s">
        <v>594</v>
      </c>
      <c r="C177" s="60" t="s">
        <v>16</v>
      </c>
      <c r="D177" s="20" t="s">
        <v>118</v>
      </c>
      <c r="E177" s="45" t="s">
        <v>209</v>
      </c>
      <c r="F177" s="31"/>
      <c r="G177" s="61">
        <f>G178</f>
        <v>0</v>
      </c>
      <c r="H177" s="122"/>
      <c r="I177" s="61">
        <f t="shared" si="4"/>
        <v>0</v>
      </c>
      <c r="J177" s="61">
        <f>J178</f>
        <v>0</v>
      </c>
      <c r="K177" s="122"/>
      <c r="L177" s="22">
        <f t="shared" si="5"/>
        <v>0</v>
      </c>
    </row>
    <row r="178" spans="1:12" ht="15" hidden="1">
      <c r="A178" s="62" t="s">
        <v>210</v>
      </c>
      <c r="B178" s="20" t="s">
        <v>594</v>
      </c>
      <c r="C178" s="60" t="s">
        <v>16</v>
      </c>
      <c r="D178" s="20" t="s">
        <v>118</v>
      </c>
      <c r="E178" s="45" t="s">
        <v>209</v>
      </c>
      <c r="F178" s="31" t="s">
        <v>211</v>
      </c>
      <c r="G178" s="61"/>
      <c r="H178" s="122"/>
      <c r="I178" s="61">
        <f t="shared" si="4"/>
        <v>0</v>
      </c>
      <c r="J178" s="61"/>
      <c r="K178" s="122"/>
      <c r="L178" s="22">
        <f t="shared" si="5"/>
        <v>0</v>
      </c>
    </row>
    <row r="179" spans="1:12" ht="24" customHeight="1">
      <c r="A179" s="68" t="s">
        <v>212</v>
      </c>
      <c r="B179" s="20" t="s">
        <v>594</v>
      </c>
      <c r="C179" s="20" t="s">
        <v>28</v>
      </c>
      <c r="D179" s="20" t="s">
        <v>213</v>
      </c>
      <c r="E179" s="45"/>
      <c r="F179" s="31"/>
      <c r="G179" s="61">
        <f>G180</f>
        <v>51000</v>
      </c>
      <c r="H179" s="122"/>
      <c r="I179" s="61">
        <f t="shared" si="4"/>
        <v>51000</v>
      </c>
      <c r="J179" s="61">
        <f>J180</f>
        <v>51000</v>
      </c>
      <c r="K179" s="122"/>
      <c r="L179" s="22">
        <f t="shared" si="5"/>
        <v>51000</v>
      </c>
    </row>
    <row r="180" spans="1:12" ht="27.75" customHeight="1">
      <c r="A180" s="41" t="s">
        <v>214</v>
      </c>
      <c r="B180" s="20" t="s">
        <v>594</v>
      </c>
      <c r="C180" s="20" t="s">
        <v>28</v>
      </c>
      <c r="D180" s="20" t="s">
        <v>215</v>
      </c>
      <c r="E180" s="45"/>
      <c r="F180" s="31"/>
      <c r="G180" s="61">
        <f>G181</f>
        <v>51000</v>
      </c>
      <c r="H180" s="122"/>
      <c r="I180" s="61">
        <f t="shared" si="4"/>
        <v>51000</v>
      </c>
      <c r="J180" s="61">
        <f>J181</f>
        <v>51000</v>
      </c>
      <c r="K180" s="122"/>
      <c r="L180" s="22">
        <f t="shared" si="5"/>
        <v>51000</v>
      </c>
    </row>
    <row r="181" spans="1:12" ht="54.75" customHeight="1">
      <c r="A181" s="40" t="s">
        <v>216</v>
      </c>
      <c r="B181" s="20" t="s">
        <v>594</v>
      </c>
      <c r="C181" s="20" t="s">
        <v>28</v>
      </c>
      <c r="D181" s="20" t="s">
        <v>215</v>
      </c>
      <c r="E181" s="57" t="s">
        <v>217</v>
      </c>
      <c r="F181" s="31"/>
      <c r="G181" s="61">
        <f>G182</f>
        <v>51000</v>
      </c>
      <c r="H181" s="122"/>
      <c r="I181" s="61">
        <f t="shared" si="4"/>
        <v>51000</v>
      </c>
      <c r="J181" s="61">
        <f>J182</f>
        <v>51000</v>
      </c>
      <c r="K181" s="122"/>
      <c r="L181" s="22">
        <f t="shared" si="5"/>
        <v>51000</v>
      </c>
    </row>
    <row r="182" spans="1:12" ht="86.25" customHeight="1">
      <c r="A182" s="72" t="s">
        <v>218</v>
      </c>
      <c r="B182" s="20" t="s">
        <v>594</v>
      </c>
      <c r="C182" s="32" t="s">
        <v>28</v>
      </c>
      <c r="D182" s="32" t="s">
        <v>215</v>
      </c>
      <c r="E182" s="57" t="s">
        <v>219</v>
      </c>
      <c r="F182" s="34"/>
      <c r="G182" s="123">
        <f>G183+G186+G189+G192</f>
        <v>51000</v>
      </c>
      <c r="H182" s="122"/>
      <c r="I182" s="61">
        <f t="shared" si="4"/>
        <v>51000</v>
      </c>
      <c r="J182" s="123">
        <f>J183+J186+J189+J192</f>
        <v>51000</v>
      </c>
      <c r="K182" s="122"/>
      <c r="L182" s="22">
        <f t="shared" si="5"/>
        <v>51000</v>
      </c>
    </row>
    <row r="183" spans="1:12" ht="0.75" customHeight="1" hidden="1">
      <c r="A183" s="72" t="s">
        <v>220</v>
      </c>
      <c r="B183" s="20" t="s">
        <v>594</v>
      </c>
      <c r="C183" s="20" t="s">
        <v>28</v>
      </c>
      <c r="D183" s="20" t="s">
        <v>215</v>
      </c>
      <c r="E183" s="49" t="s">
        <v>221</v>
      </c>
      <c r="F183" s="31"/>
      <c r="G183" s="61">
        <f>G184</f>
        <v>0</v>
      </c>
      <c r="H183" s="122"/>
      <c r="I183" s="61">
        <f t="shared" si="4"/>
        <v>0</v>
      </c>
      <c r="J183" s="61">
        <f>J184</f>
        <v>0</v>
      </c>
      <c r="K183" s="122"/>
      <c r="L183" s="22">
        <f t="shared" si="5"/>
        <v>0</v>
      </c>
    </row>
    <row r="184" spans="1:12" ht="39" customHeight="1" hidden="1">
      <c r="A184" s="29" t="s">
        <v>222</v>
      </c>
      <c r="B184" s="20" t="s">
        <v>594</v>
      </c>
      <c r="C184" s="20" t="s">
        <v>28</v>
      </c>
      <c r="D184" s="20" t="s">
        <v>215</v>
      </c>
      <c r="E184" s="49" t="s">
        <v>223</v>
      </c>
      <c r="F184" s="31"/>
      <c r="G184" s="61">
        <f>G185</f>
        <v>0</v>
      </c>
      <c r="H184" s="122"/>
      <c r="I184" s="61">
        <f t="shared" si="4"/>
        <v>0</v>
      </c>
      <c r="J184" s="61">
        <f>J185</f>
        <v>0</v>
      </c>
      <c r="K184" s="122"/>
      <c r="L184" s="22">
        <f t="shared" si="5"/>
        <v>0</v>
      </c>
    </row>
    <row r="185" spans="1:12" ht="26.25" customHeight="1" hidden="1">
      <c r="A185" s="29" t="s">
        <v>37</v>
      </c>
      <c r="B185" s="20" t="s">
        <v>594</v>
      </c>
      <c r="C185" s="20" t="s">
        <v>28</v>
      </c>
      <c r="D185" s="20" t="s">
        <v>215</v>
      </c>
      <c r="E185" s="49" t="s">
        <v>223</v>
      </c>
      <c r="F185" s="31" t="s">
        <v>38</v>
      </c>
      <c r="G185" s="61"/>
      <c r="H185" s="122"/>
      <c r="I185" s="61">
        <f t="shared" si="4"/>
        <v>0</v>
      </c>
      <c r="J185" s="61"/>
      <c r="K185" s="122"/>
      <c r="L185" s="22">
        <f t="shared" si="5"/>
        <v>0</v>
      </c>
    </row>
    <row r="186" spans="1:12" ht="60.75" customHeight="1">
      <c r="A186" s="72" t="s">
        <v>224</v>
      </c>
      <c r="B186" s="20" t="s">
        <v>594</v>
      </c>
      <c r="C186" s="20" t="s">
        <v>28</v>
      </c>
      <c r="D186" s="20" t="s">
        <v>215</v>
      </c>
      <c r="E186" s="49" t="s">
        <v>225</v>
      </c>
      <c r="F186" s="31"/>
      <c r="G186" s="61">
        <f>G187</f>
        <v>51000</v>
      </c>
      <c r="H186" s="122"/>
      <c r="I186" s="61">
        <f t="shared" si="4"/>
        <v>51000</v>
      </c>
      <c r="J186" s="61">
        <f>J187</f>
        <v>51000</v>
      </c>
      <c r="K186" s="122"/>
      <c r="L186" s="22">
        <f t="shared" si="5"/>
        <v>51000</v>
      </c>
    </row>
    <row r="187" spans="1:12" ht="43.5" customHeight="1">
      <c r="A187" s="29" t="s">
        <v>222</v>
      </c>
      <c r="B187" s="20" t="s">
        <v>594</v>
      </c>
      <c r="C187" s="20" t="s">
        <v>28</v>
      </c>
      <c r="D187" s="20" t="s">
        <v>215</v>
      </c>
      <c r="E187" s="49" t="s">
        <v>226</v>
      </c>
      <c r="F187" s="31"/>
      <c r="G187" s="61">
        <f>G188</f>
        <v>51000</v>
      </c>
      <c r="H187" s="122"/>
      <c r="I187" s="61">
        <f t="shared" si="4"/>
        <v>51000</v>
      </c>
      <c r="J187" s="61">
        <f>J188</f>
        <v>51000</v>
      </c>
      <c r="K187" s="122"/>
      <c r="L187" s="22">
        <f t="shared" si="5"/>
        <v>51000</v>
      </c>
    </row>
    <row r="188" spans="1:12" ht="33" customHeight="1">
      <c r="A188" s="29" t="s">
        <v>37</v>
      </c>
      <c r="B188" s="20" t="s">
        <v>594</v>
      </c>
      <c r="C188" s="20" t="s">
        <v>28</v>
      </c>
      <c r="D188" s="20" t="s">
        <v>215</v>
      </c>
      <c r="E188" s="49" t="s">
        <v>226</v>
      </c>
      <c r="F188" s="31" t="s">
        <v>38</v>
      </c>
      <c r="G188" s="61">
        <v>51000</v>
      </c>
      <c r="H188" s="122"/>
      <c r="I188" s="61">
        <f t="shared" si="4"/>
        <v>51000</v>
      </c>
      <c r="J188" s="61">
        <v>51000</v>
      </c>
      <c r="K188" s="122"/>
      <c r="L188" s="22">
        <f t="shared" si="5"/>
        <v>51000</v>
      </c>
    </row>
    <row r="189" spans="1:12" ht="28.5" customHeight="1" hidden="1">
      <c r="A189" s="72" t="s">
        <v>227</v>
      </c>
      <c r="B189" s="20" t="s">
        <v>594</v>
      </c>
      <c r="C189" s="20" t="s">
        <v>28</v>
      </c>
      <c r="D189" s="20" t="s">
        <v>215</v>
      </c>
      <c r="E189" s="49" t="s">
        <v>228</v>
      </c>
      <c r="F189" s="31"/>
      <c r="G189" s="61">
        <f>G190</f>
        <v>0</v>
      </c>
      <c r="H189" s="122"/>
      <c r="I189" s="61">
        <f t="shared" si="4"/>
        <v>0</v>
      </c>
      <c r="J189" s="61">
        <f>J190</f>
        <v>0</v>
      </c>
      <c r="K189" s="122"/>
      <c r="L189" s="22">
        <f t="shared" si="5"/>
        <v>0</v>
      </c>
    </row>
    <row r="190" spans="1:12" ht="30" customHeight="1" hidden="1">
      <c r="A190" s="29" t="s">
        <v>222</v>
      </c>
      <c r="B190" s="20" t="s">
        <v>594</v>
      </c>
      <c r="C190" s="20" t="s">
        <v>28</v>
      </c>
      <c r="D190" s="20" t="s">
        <v>215</v>
      </c>
      <c r="E190" s="49" t="s">
        <v>229</v>
      </c>
      <c r="F190" s="31"/>
      <c r="G190" s="61">
        <f>G191</f>
        <v>0</v>
      </c>
      <c r="H190" s="122"/>
      <c r="I190" s="61">
        <f t="shared" si="4"/>
        <v>0</v>
      </c>
      <c r="J190" s="61">
        <f>J191</f>
        <v>0</v>
      </c>
      <c r="K190" s="122"/>
      <c r="L190" s="22">
        <f t="shared" si="5"/>
        <v>0</v>
      </c>
    </row>
    <row r="191" spans="1:12" ht="15.75" customHeight="1" hidden="1">
      <c r="A191" s="29" t="s">
        <v>37</v>
      </c>
      <c r="B191" s="20" t="s">
        <v>594</v>
      </c>
      <c r="C191" s="20" t="s">
        <v>28</v>
      </c>
      <c r="D191" s="20" t="s">
        <v>215</v>
      </c>
      <c r="E191" s="49" t="s">
        <v>229</v>
      </c>
      <c r="F191" s="31" t="s">
        <v>38</v>
      </c>
      <c r="G191" s="61"/>
      <c r="H191" s="122"/>
      <c r="I191" s="61">
        <f t="shared" si="4"/>
        <v>0</v>
      </c>
      <c r="J191" s="61"/>
      <c r="K191" s="122"/>
      <c r="L191" s="22">
        <f t="shared" si="5"/>
        <v>0</v>
      </c>
    </row>
    <row r="192" spans="1:12" ht="17.25" customHeight="1" hidden="1">
      <c r="A192" s="72" t="s">
        <v>230</v>
      </c>
      <c r="B192" s="20" t="s">
        <v>594</v>
      </c>
      <c r="C192" s="20" t="s">
        <v>28</v>
      </c>
      <c r="D192" s="20" t="s">
        <v>215</v>
      </c>
      <c r="E192" s="49" t="s">
        <v>231</v>
      </c>
      <c r="F192" s="31"/>
      <c r="G192" s="61">
        <f>G193</f>
        <v>0</v>
      </c>
      <c r="H192" s="122"/>
      <c r="I192" s="61">
        <f t="shared" si="4"/>
        <v>0</v>
      </c>
      <c r="J192" s="61">
        <f>J193</f>
        <v>0</v>
      </c>
      <c r="K192" s="122"/>
      <c r="L192" s="22">
        <f t="shared" si="5"/>
        <v>0</v>
      </c>
    </row>
    <row r="193" spans="1:12" ht="39" hidden="1">
      <c r="A193" s="29" t="s">
        <v>222</v>
      </c>
      <c r="B193" s="20" t="s">
        <v>594</v>
      </c>
      <c r="C193" s="20" t="s">
        <v>28</v>
      </c>
      <c r="D193" s="20" t="s">
        <v>215</v>
      </c>
      <c r="E193" s="49" t="s">
        <v>232</v>
      </c>
      <c r="F193" s="31"/>
      <c r="G193" s="61">
        <f>G194</f>
        <v>0</v>
      </c>
      <c r="H193" s="122"/>
      <c r="I193" s="61">
        <f t="shared" si="4"/>
        <v>0</v>
      </c>
      <c r="J193" s="61">
        <f>J194</f>
        <v>0</v>
      </c>
      <c r="K193" s="122"/>
      <c r="L193" s="22">
        <f t="shared" si="5"/>
        <v>0</v>
      </c>
    </row>
    <row r="194" spans="1:12" ht="44.25" customHeight="1" hidden="1">
      <c r="A194" s="29" t="s">
        <v>37</v>
      </c>
      <c r="B194" s="20" t="s">
        <v>594</v>
      </c>
      <c r="C194" s="20" t="s">
        <v>28</v>
      </c>
      <c r="D194" s="20" t="s">
        <v>215</v>
      </c>
      <c r="E194" s="49" t="s">
        <v>232</v>
      </c>
      <c r="F194" s="31" t="s">
        <v>38</v>
      </c>
      <c r="G194" s="61"/>
      <c r="H194" s="122"/>
      <c r="I194" s="61">
        <f t="shared" si="4"/>
        <v>0</v>
      </c>
      <c r="J194" s="61"/>
      <c r="K194" s="122"/>
      <c r="L194" s="22">
        <f t="shared" si="5"/>
        <v>0</v>
      </c>
    </row>
    <row r="195" spans="1:12" ht="24.75" customHeight="1">
      <c r="A195" s="26" t="s">
        <v>233</v>
      </c>
      <c r="B195" s="20" t="s">
        <v>594</v>
      </c>
      <c r="C195" s="20" t="s">
        <v>41</v>
      </c>
      <c r="D195" s="20"/>
      <c r="E195" s="20"/>
      <c r="F195" s="21"/>
      <c r="G195" s="61">
        <f>G196+G203+G230</f>
        <v>7511987</v>
      </c>
      <c r="H195" s="61">
        <f>H196+H203+H230</f>
        <v>0</v>
      </c>
      <c r="I195" s="61">
        <f t="shared" si="4"/>
        <v>7511987</v>
      </c>
      <c r="J195" s="61">
        <f>J196+J203+J230</f>
        <v>7217695</v>
      </c>
      <c r="K195" s="61">
        <f>K196+K203+K230</f>
        <v>0</v>
      </c>
      <c r="L195" s="22">
        <f t="shared" si="5"/>
        <v>7217695</v>
      </c>
    </row>
    <row r="196" spans="1:12" ht="15">
      <c r="A196" s="26" t="s">
        <v>234</v>
      </c>
      <c r="B196" s="20" t="s">
        <v>594</v>
      </c>
      <c r="C196" s="20" t="s">
        <v>41</v>
      </c>
      <c r="D196" s="20" t="s">
        <v>235</v>
      </c>
      <c r="E196" s="20"/>
      <c r="F196" s="21"/>
      <c r="G196" s="61">
        <f>G197</f>
        <v>1541000</v>
      </c>
      <c r="H196" s="122"/>
      <c r="I196" s="61">
        <f t="shared" si="4"/>
        <v>1541000</v>
      </c>
      <c r="J196" s="61">
        <f>J197</f>
        <v>1541000</v>
      </c>
      <c r="K196" s="122"/>
      <c r="L196" s="22">
        <f t="shared" si="5"/>
        <v>1541000</v>
      </c>
    </row>
    <row r="197" spans="1:12" ht="56.25" customHeight="1">
      <c r="A197" s="65" t="s">
        <v>153</v>
      </c>
      <c r="B197" s="20" t="s">
        <v>594</v>
      </c>
      <c r="C197" s="20" t="s">
        <v>41</v>
      </c>
      <c r="D197" s="20" t="s">
        <v>235</v>
      </c>
      <c r="E197" s="49" t="s">
        <v>154</v>
      </c>
      <c r="F197" s="21"/>
      <c r="G197" s="61">
        <f>G198</f>
        <v>1541000</v>
      </c>
      <c r="H197" s="122"/>
      <c r="I197" s="61">
        <f t="shared" si="4"/>
        <v>1541000</v>
      </c>
      <c r="J197" s="61">
        <f>J198</f>
        <v>1541000</v>
      </c>
      <c r="K197" s="122"/>
      <c r="L197" s="22">
        <f t="shared" si="5"/>
        <v>1541000</v>
      </c>
    </row>
    <row r="198" spans="1:12" ht="73.5" customHeight="1">
      <c r="A198" s="70" t="s">
        <v>236</v>
      </c>
      <c r="B198" s="20" t="s">
        <v>594</v>
      </c>
      <c r="C198" s="32" t="s">
        <v>41</v>
      </c>
      <c r="D198" s="32" t="s">
        <v>235</v>
      </c>
      <c r="E198" s="57" t="s">
        <v>237</v>
      </c>
      <c r="F198" s="39"/>
      <c r="G198" s="123">
        <f>G199</f>
        <v>1541000</v>
      </c>
      <c r="H198" s="122"/>
      <c r="I198" s="61">
        <f t="shared" si="4"/>
        <v>1541000</v>
      </c>
      <c r="J198" s="123">
        <f>J199</f>
        <v>1541000</v>
      </c>
      <c r="K198" s="122"/>
      <c r="L198" s="22">
        <f t="shared" si="5"/>
        <v>1541000</v>
      </c>
    </row>
    <row r="199" spans="1:12" ht="32.25" customHeight="1">
      <c r="A199" s="41" t="s">
        <v>238</v>
      </c>
      <c r="B199" s="20" t="s">
        <v>594</v>
      </c>
      <c r="C199" s="20" t="s">
        <v>41</v>
      </c>
      <c r="D199" s="20" t="s">
        <v>235</v>
      </c>
      <c r="E199" s="49" t="s">
        <v>239</v>
      </c>
      <c r="F199" s="21"/>
      <c r="G199" s="61">
        <f>G200</f>
        <v>1541000</v>
      </c>
      <c r="H199" s="122"/>
      <c r="I199" s="61">
        <f t="shared" si="4"/>
        <v>1541000</v>
      </c>
      <c r="J199" s="61">
        <f>J200</f>
        <v>1541000</v>
      </c>
      <c r="K199" s="122"/>
      <c r="L199" s="22">
        <f t="shared" si="5"/>
        <v>1541000</v>
      </c>
    </row>
    <row r="200" spans="1:12" ht="15">
      <c r="A200" s="26" t="s">
        <v>240</v>
      </c>
      <c r="B200" s="20" t="s">
        <v>594</v>
      </c>
      <c r="C200" s="20" t="s">
        <v>41</v>
      </c>
      <c r="D200" s="20" t="s">
        <v>235</v>
      </c>
      <c r="E200" s="49" t="s">
        <v>241</v>
      </c>
      <c r="F200" s="21"/>
      <c r="G200" s="61">
        <f>G202+G201</f>
        <v>1541000</v>
      </c>
      <c r="H200" s="122"/>
      <c r="I200" s="61">
        <f t="shared" si="4"/>
        <v>1541000</v>
      </c>
      <c r="J200" s="61">
        <f>J202+J201</f>
        <v>1541000</v>
      </c>
      <c r="K200" s="122"/>
      <c r="L200" s="22">
        <f t="shared" si="5"/>
        <v>1541000</v>
      </c>
    </row>
    <row r="201" spans="1:12" ht="26.25">
      <c r="A201" s="29" t="s">
        <v>37</v>
      </c>
      <c r="B201" s="20" t="s">
        <v>594</v>
      </c>
      <c r="C201" s="20" t="s">
        <v>41</v>
      </c>
      <c r="D201" s="20" t="s">
        <v>235</v>
      </c>
      <c r="E201" s="49" t="s">
        <v>241</v>
      </c>
      <c r="F201" s="21" t="s">
        <v>38</v>
      </c>
      <c r="G201" s="61">
        <v>10000</v>
      </c>
      <c r="H201" s="122"/>
      <c r="I201" s="61">
        <f t="shared" si="4"/>
        <v>10000</v>
      </c>
      <c r="J201" s="61">
        <v>10000</v>
      </c>
      <c r="K201" s="122"/>
      <c r="L201" s="22">
        <f t="shared" si="5"/>
        <v>10000</v>
      </c>
    </row>
    <row r="202" spans="1:12" ht="15">
      <c r="A202" s="29" t="s">
        <v>79</v>
      </c>
      <c r="B202" s="20" t="s">
        <v>594</v>
      </c>
      <c r="C202" s="20" t="s">
        <v>41</v>
      </c>
      <c r="D202" s="20" t="s">
        <v>235</v>
      </c>
      <c r="E202" s="49" t="s">
        <v>241</v>
      </c>
      <c r="F202" s="21" t="s">
        <v>80</v>
      </c>
      <c r="G202" s="61">
        <f>1786000-255000</f>
        <v>1531000</v>
      </c>
      <c r="H202" s="122"/>
      <c r="I202" s="61">
        <f t="shared" si="4"/>
        <v>1531000</v>
      </c>
      <c r="J202" s="61">
        <v>1531000</v>
      </c>
      <c r="K202" s="122"/>
      <c r="L202" s="22">
        <f t="shared" si="5"/>
        <v>1531000</v>
      </c>
    </row>
    <row r="203" spans="1:12" ht="15">
      <c r="A203" s="26" t="s">
        <v>242</v>
      </c>
      <c r="B203" s="20" t="s">
        <v>594</v>
      </c>
      <c r="C203" s="20" t="s">
        <v>41</v>
      </c>
      <c r="D203" s="20" t="s">
        <v>215</v>
      </c>
      <c r="E203" s="20"/>
      <c r="F203" s="21"/>
      <c r="G203" s="61">
        <f>G204+G226</f>
        <v>5456695</v>
      </c>
      <c r="H203" s="61">
        <f>H204</f>
        <v>0</v>
      </c>
      <c r="I203" s="61">
        <f t="shared" si="4"/>
        <v>5456695</v>
      </c>
      <c r="J203" s="61">
        <f>J204+J226</f>
        <v>5456695</v>
      </c>
      <c r="K203" s="61">
        <f>K204</f>
        <v>0</v>
      </c>
      <c r="L203" s="22">
        <f t="shared" si="5"/>
        <v>5456695</v>
      </c>
    </row>
    <row r="204" spans="1:12" ht="45.75" customHeight="1">
      <c r="A204" s="65" t="s">
        <v>153</v>
      </c>
      <c r="B204" s="20" t="s">
        <v>594</v>
      </c>
      <c r="C204" s="20" t="s">
        <v>41</v>
      </c>
      <c r="D204" s="20" t="s">
        <v>215</v>
      </c>
      <c r="E204" s="49" t="s">
        <v>154</v>
      </c>
      <c r="F204" s="21"/>
      <c r="G204" s="61">
        <f>G205+G222</f>
        <v>5456695</v>
      </c>
      <c r="H204" s="61">
        <f>H205</f>
        <v>0</v>
      </c>
      <c r="I204" s="61">
        <f>I205+I222</f>
        <v>5456695</v>
      </c>
      <c r="J204" s="61">
        <f>J205+J222</f>
        <v>5456695</v>
      </c>
      <c r="K204" s="61">
        <f>K205</f>
        <v>0</v>
      </c>
      <c r="L204" s="22">
        <f>L205+L222</f>
        <v>5456695</v>
      </c>
    </row>
    <row r="205" spans="1:12" ht="60.75" customHeight="1">
      <c r="A205" s="66" t="s">
        <v>243</v>
      </c>
      <c r="B205" s="20" t="s">
        <v>594</v>
      </c>
      <c r="C205" s="32" t="s">
        <v>41</v>
      </c>
      <c r="D205" s="32" t="s">
        <v>215</v>
      </c>
      <c r="E205" s="57" t="s">
        <v>244</v>
      </c>
      <c r="F205" s="39"/>
      <c r="G205" s="123">
        <f>G206+G209</f>
        <v>5456695</v>
      </c>
      <c r="H205" s="123">
        <f>H206+H209</f>
        <v>0</v>
      </c>
      <c r="I205" s="61">
        <f aca="true" t="shared" si="6" ref="I205:I210">G205+H205</f>
        <v>5456695</v>
      </c>
      <c r="J205" s="123">
        <f>J206+J209</f>
        <v>5456695</v>
      </c>
      <c r="K205" s="123">
        <f>K206+K209</f>
        <v>0</v>
      </c>
      <c r="L205" s="22">
        <f aca="true" t="shared" si="7" ref="L205:L210">J205+K205</f>
        <v>5456695</v>
      </c>
    </row>
    <row r="206" spans="1:12" ht="28.5" customHeight="1">
      <c r="A206" s="41" t="s">
        <v>245</v>
      </c>
      <c r="B206" s="20" t="s">
        <v>594</v>
      </c>
      <c r="C206" s="20" t="s">
        <v>41</v>
      </c>
      <c r="D206" s="20" t="s">
        <v>215</v>
      </c>
      <c r="E206" s="49" t="s">
        <v>246</v>
      </c>
      <c r="F206" s="21"/>
      <c r="G206" s="61">
        <f>G207</f>
        <v>2856695</v>
      </c>
      <c r="H206" s="61">
        <f>H207</f>
        <v>0</v>
      </c>
      <c r="I206" s="61">
        <f t="shared" si="6"/>
        <v>2856695</v>
      </c>
      <c r="J206" s="61">
        <f>J207</f>
        <v>3856695</v>
      </c>
      <c r="K206" s="137">
        <f>K207</f>
        <v>0</v>
      </c>
      <c r="L206" s="22">
        <f t="shared" si="7"/>
        <v>3856695</v>
      </c>
    </row>
    <row r="207" spans="1:12" ht="26.25">
      <c r="A207" s="29" t="s">
        <v>247</v>
      </c>
      <c r="B207" s="20" t="s">
        <v>594</v>
      </c>
      <c r="C207" s="20" t="s">
        <v>41</v>
      </c>
      <c r="D207" s="20" t="s">
        <v>215</v>
      </c>
      <c r="E207" s="49" t="s">
        <v>248</v>
      </c>
      <c r="F207" s="21"/>
      <c r="G207" s="61">
        <f>G208</f>
        <v>2856695</v>
      </c>
      <c r="H207" s="122"/>
      <c r="I207" s="61">
        <f t="shared" si="6"/>
        <v>2856695</v>
      </c>
      <c r="J207" s="61">
        <f>J208</f>
        <v>3856695</v>
      </c>
      <c r="K207" s="127"/>
      <c r="L207" s="22">
        <f t="shared" si="7"/>
        <v>3856695</v>
      </c>
    </row>
    <row r="208" spans="1:12" ht="12.75" customHeight="1">
      <c r="A208" s="29" t="s">
        <v>87</v>
      </c>
      <c r="B208" s="20" t="s">
        <v>594</v>
      </c>
      <c r="C208" s="20" t="s">
        <v>41</v>
      </c>
      <c r="D208" s="20" t="s">
        <v>215</v>
      </c>
      <c r="E208" s="49" t="s">
        <v>248</v>
      </c>
      <c r="F208" s="21" t="s">
        <v>38</v>
      </c>
      <c r="G208" s="61">
        <f>5456695-2600000</f>
        <v>2856695</v>
      </c>
      <c r="H208" s="122"/>
      <c r="I208" s="61">
        <f t="shared" si="6"/>
        <v>2856695</v>
      </c>
      <c r="J208" s="61">
        <f>5456695-1600000</f>
        <v>3856695</v>
      </c>
      <c r="K208" s="127"/>
      <c r="L208" s="22">
        <f t="shared" si="7"/>
        <v>3856695</v>
      </c>
    </row>
    <row r="209" spans="1:12" ht="25.5" hidden="1">
      <c r="A209" s="41" t="s">
        <v>249</v>
      </c>
      <c r="B209" s="20" t="s">
        <v>594</v>
      </c>
      <c r="C209" s="20" t="s">
        <v>41</v>
      </c>
      <c r="D209" s="20" t="s">
        <v>215</v>
      </c>
      <c r="E209" s="49" t="s">
        <v>250</v>
      </c>
      <c r="F209" s="21"/>
      <c r="G209" s="61">
        <f>G210+G213+G220+G218+G216</f>
        <v>2600000</v>
      </c>
      <c r="H209" s="61">
        <f>H210+H213+H220+H218+H216</f>
        <v>0</v>
      </c>
      <c r="I209" s="61">
        <f t="shared" si="6"/>
        <v>2600000</v>
      </c>
      <c r="J209" s="61">
        <f>J210+J213+J220+J218+J216</f>
        <v>1600000</v>
      </c>
      <c r="K209" s="137">
        <f>K210+K213+K220+K218+K216</f>
        <v>0</v>
      </c>
      <c r="L209" s="22">
        <f t="shared" si="7"/>
        <v>1600000</v>
      </c>
    </row>
    <row r="210" spans="1:12" ht="15" hidden="1">
      <c r="A210" s="29" t="s">
        <v>251</v>
      </c>
      <c r="B210" s="20" t="s">
        <v>594</v>
      </c>
      <c r="C210" s="20" t="s">
        <v>41</v>
      </c>
      <c r="D210" s="20" t="s">
        <v>215</v>
      </c>
      <c r="E210" s="49" t="s">
        <v>252</v>
      </c>
      <c r="F210" s="21"/>
      <c r="G210" s="61">
        <f>G212+G211</f>
        <v>0</v>
      </c>
      <c r="H210" s="122"/>
      <c r="I210" s="61">
        <f t="shared" si="6"/>
        <v>0</v>
      </c>
      <c r="J210" s="61">
        <f>J212+J211</f>
        <v>0</v>
      </c>
      <c r="K210" s="127"/>
      <c r="L210" s="22">
        <f t="shared" si="7"/>
        <v>0</v>
      </c>
    </row>
    <row r="211" spans="1:12" ht="26.25" hidden="1">
      <c r="A211" s="29" t="s">
        <v>37</v>
      </c>
      <c r="B211" s="20" t="s">
        <v>594</v>
      </c>
      <c r="C211" s="20" t="s">
        <v>41</v>
      </c>
      <c r="D211" s="20" t="s">
        <v>215</v>
      </c>
      <c r="E211" s="49" t="s">
        <v>252</v>
      </c>
      <c r="F211" s="21" t="s">
        <v>38</v>
      </c>
      <c r="G211" s="61"/>
      <c r="H211" s="122"/>
      <c r="I211" s="61"/>
      <c r="J211" s="61"/>
      <c r="K211" s="127"/>
      <c r="L211" s="22"/>
    </row>
    <row r="212" spans="1:12" ht="26.25" hidden="1">
      <c r="A212" s="26" t="s">
        <v>253</v>
      </c>
      <c r="B212" s="20" t="s">
        <v>594</v>
      </c>
      <c r="C212" s="20" t="s">
        <v>41</v>
      </c>
      <c r="D212" s="20" t="s">
        <v>215</v>
      </c>
      <c r="E212" s="49" t="s">
        <v>252</v>
      </c>
      <c r="F212" s="21" t="s">
        <v>254</v>
      </c>
      <c r="G212" s="61"/>
      <c r="H212" s="122"/>
      <c r="I212" s="61">
        <f aca="true" t="shared" si="8" ref="I212:I239">G212+H212</f>
        <v>0</v>
      </c>
      <c r="J212" s="61"/>
      <c r="K212" s="127"/>
      <c r="L212" s="22">
        <f aca="true" t="shared" si="9" ref="L212:L239">J212+K212</f>
        <v>0</v>
      </c>
    </row>
    <row r="213" spans="1:12" ht="15" hidden="1">
      <c r="A213" s="29" t="s">
        <v>255</v>
      </c>
      <c r="B213" s="20" t="s">
        <v>594</v>
      </c>
      <c r="C213" s="20" t="s">
        <v>41</v>
      </c>
      <c r="D213" s="20" t="s">
        <v>215</v>
      </c>
      <c r="E213" s="49" t="s">
        <v>256</v>
      </c>
      <c r="F213" s="21"/>
      <c r="G213" s="61">
        <f>G215+G214</f>
        <v>0</v>
      </c>
      <c r="H213" s="61">
        <f>H215+H214</f>
        <v>0</v>
      </c>
      <c r="I213" s="61">
        <f t="shared" si="8"/>
        <v>0</v>
      </c>
      <c r="J213" s="61">
        <f>J215+J214</f>
        <v>0</v>
      </c>
      <c r="K213" s="137">
        <f>K215+K214</f>
        <v>0</v>
      </c>
      <c r="L213" s="22">
        <f t="shared" si="9"/>
        <v>0</v>
      </c>
    </row>
    <row r="214" spans="1:12" ht="26.25" hidden="1">
      <c r="A214" s="29" t="s">
        <v>37</v>
      </c>
      <c r="B214" s="20" t="s">
        <v>594</v>
      </c>
      <c r="C214" s="20" t="s">
        <v>41</v>
      </c>
      <c r="D214" s="20" t="s">
        <v>215</v>
      </c>
      <c r="E214" s="49" t="s">
        <v>256</v>
      </c>
      <c r="F214" s="21" t="s">
        <v>38</v>
      </c>
      <c r="G214" s="61"/>
      <c r="H214" s="61"/>
      <c r="I214" s="61">
        <f t="shared" si="8"/>
        <v>0</v>
      </c>
      <c r="J214" s="61"/>
      <c r="K214" s="137"/>
      <c r="L214" s="22">
        <f t="shared" si="9"/>
        <v>0</v>
      </c>
    </row>
    <row r="215" spans="1:12" ht="26.25" hidden="1">
      <c r="A215" s="26" t="s">
        <v>253</v>
      </c>
      <c r="B215" s="20" t="s">
        <v>594</v>
      </c>
      <c r="C215" s="20" t="s">
        <v>41</v>
      </c>
      <c r="D215" s="20" t="s">
        <v>215</v>
      </c>
      <c r="E215" s="49" t="s">
        <v>256</v>
      </c>
      <c r="F215" s="21" t="s">
        <v>254</v>
      </c>
      <c r="G215" s="61"/>
      <c r="H215" s="130"/>
      <c r="I215" s="61">
        <f t="shared" si="8"/>
        <v>0</v>
      </c>
      <c r="J215" s="61"/>
      <c r="K215" s="211"/>
      <c r="L215" s="22">
        <f t="shared" si="9"/>
        <v>0</v>
      </c>
    </row>
    <row r="216" spans="1:12" ht="25.5" hidden="1">
      <c r="A216" s="41" t="s">
        <v>257</v>
      </c>
      <c r="B216" s="20" t="s">
        <v>594</v>
      </c>
      <c r="C216" s="20" t="s">
        <v>41</v>
      </c>
      <c r="D216" s="20" t="s">
        <v>215</v>
      </c>
      <c r="E216" s="49" t="s">
        <v>258</v>
      </c>
      <c r="F216" s="21"/>
      <c r="G216" s="61">
        <f>G217</f>
        <v>0</v>
      </c>
      <c r="H216" s="122"/>
      <c r="I216" s="61">
        <f t="shared" si="8"/>
        <v>0</v>
      </c>
      <c r="J216" s="61">
        <f>J217</f>
        <v>0</v>
      </c>
      <c r="K216" s="127"/>
      <c r="L216" s="22">
        <f t="shared" si="9"/>
        <v>0</v>
      </c>
    </row>
    <row r="217" spans="1:12" ht="30" hidden="1">
      <c r="A217" s="68" t="s">
        <v>253</v>
      </c>
      <c r="B217" s="20" t="s">
        <v>594</v>
      </c>
      <c r="C217" s="20" t="s">
        <v>41</v>
      </c>
      <c r="D217" s="20" t="s">
        <v>215</v>
      </c>
      <c r="E217" s="49" t="s">
        <v>258</v>
      </c>
      <c r="F217" s="21" t="s">
        <v>254</v>
      </c>
      <c r="G217" s="61"/>
      <c r="H217" s="122"/>
      <c r="I217" s="61">
        <f t="shared" si="8"/>
        <v>0</v>
      </c>
      <c r="J217" s="61"/>
      <c r="K217" s="127"/>
      <c r="L217" s="22">
        <f t="shared" si="9"/>
        <v>0</v>
      </c>
    </row>
    <row r="218" spans="1:12" ht="45" hidden="1">
      <c r="A218" s="69" t="s">
        <v>259</v>
      </c>
      <c r="B218" s="20" t="s">
        <v>594</v>
      </c>
      <c r="C218" s="20" t="s">
        <v>41</v>
      </c>
      <c r="D218" s="20" t="s">
        <v>215</v>
      </c>
      <c r="E218" s="49" t="s">
        <v>260</v>
      </c>
      <c r="F218" s="21"/>
      <c r="G218" s="61">
        <f>G219</f>
        <v>0</v>
      </c>
      <c r="H218" s="122"/>
      <c r="I218" s="61">
        <f t="shared" si="8"/>
        <v>0</v>
      </c>
      <c r="J218" s="61">
        <f>J219</f>
        <v>0</v>
      </c>
      <c r="K218" s="127"/>
      <c r="L218" s="22">
        <f t="shared" si="9"/>
        <v>0</v>
      </c>
    </row>
    <row r="219" spans="1:12" ht="30" hidden="1">
      <c r="A219" s="68" t="s">
        <v>253</v>
      </c>
      <c r="B219" s="20" t="s">
        <v>594</v>
      </c>
      <c r="C219" s="20" t="s">
        <v>41</v>
      </c>
      <c r="D219" s="20" t="s">
        <v>215</v>
      </c>
      <c r="E219" s="49" t="s">
        <v>260</v>
      </c>
      <c r="F219" s="21" t="s">
        <v>254</v>
      </c>
      <c r="G219" s="61"/>
      <c r="H219" s="122"/>
      <c r="I219" s="61">
        <f t="shared" si="8"/>
        <v>0</v>
      </c>
      <c r="J219" s="61"/>
      <c r="K219" s="127"/>
      <c r="L219" s="22">
        <f t="shared" si="9"/>
        <v>0</v>
      </c>
    </row>
    <row r="220" spans="1:12" ht="26.25">
      <c r="A220" s="29" t="s">
        <v>261</v>
      </c>
      <c r="B220" s="20" t="s">
        <v>594</v>
      </c>
      <c r="C220" s="20" t="s">
        <v>41</v>
      </c>
      <c r="D220" s="20" t="s">
        <v>215</v>
      </c>
      <c r="E220" s="49" t="s">
        <v>262</v>
      </c>
      <c r="F220" s="21"/>
      <c r="G220" s="61">
        <f>G221</f>
        <v>2600000</v>
      </c>
      <c r="H220" s="122"/>
      <c r="I220" s="61">
        <f t="shared" si="8"/>
        <v>2600000</v>
      </c>
      <c r="J220" s="61">
        <f>J221</f>
        <v>1600000</v>
      </c>
      <c r="K220" s="127"/>
      <c r="L220" s="22">
        <f t="shared" si="9"/>
        <v>1600000</v>
      </c>
    </row>
    <row r="221" spans="1:12" ht="30">
      <c r="A221" s="68" t="s">
        <v>253</v>
      </c>
      <c r="B221" s="20" t="s">
        <v>594</v>
      </c>
      <c r="C221" s="20" t="s">
        <v>41</v>
      </c>
      <c r="D221" s="20" t="s">
        <v>215</v>
      </c>
      <c r="E221" s="49" t="s">
        <v>262</v>
      </c>
      <c r="F221" s="21" t="s">
        <v>254</v>
      </c>
      <c r="G221" s="61">
        <v>2600000</v>
      </c>
      <c r="H221" s="122"/>
      <c r="I221" s="61">
        <f t="shared" si="8"/>
        <v>2600000</v>
      </c>
      <c r="J221" s="61">
        <v>1600000</v>
      </c>
      <c r="K221" s="127"/>
      <c r="L221" s="22">
        <f t="shared" si="9"/>
        <v>1600000</v>
      </c>
    </row>
    <row r="222" spans="1:12" ht="63.75" hidden="1">
      <c r="A222" s="70" t="s">
        <v>155</v>
      </c>
      <c r="B222" s="20" t="s">
        <v>594</v>
      </c>
      <c r="C222" s="20" t="s">
        <v>41</v>
      </c>
      <c r="D222" s="20" t="s">
        <v>215</v>
      </c>
      <c r="E222" s="57" t="s">
        <v>156</v>
      </c>
      <c r="F222" s="21"/>
      <c r="G222" s="61">
        <f>G223</f>
        <v>0</v>
      </c>
      <c r="H222" s="130"/>
      <c r="I222" s="61">
        <f t="shared" si="8"/>
        <v>0</v>
      </c>
      <c r="J222" s="61">
        <f>J223</f>
        <v>0</v>
      </c>
      <c r="K222" s="211"/>
      <c r="L222" s="22">
        <f t="shared" si="9"/>
        <v>0</v>
      </c>
    </row>
    <row r="223" spans="1:12" ht="25.5" hidden="1">
      <c r="A223" s="54" t="s">
        <v>263</v>
      </c>
      <c r="B223" s="20" t="s">
        <v>594</v>
      </c>
      <c r="C223" s="20" t="s">
        <v>41</v>
      </c>
      <c r="D223" s="20" t="s">
        <v>215</v>
      </c>
      <c r="E223" s="49" t="s">
        <v>264</v>
      </c>
      <c r="F223" s="21"/>
      <c r="G223" s="61">
        <f>G224</f>
        <v>0</v>
      </c>
      <c r="H223" s="130"/>
      <c r="I223" s="61">
        <f t="shared" si="8"/>
        <v>0</v>
      </c>
      <c r="J223" s="61">
        <f>J224</f>
        <v>0</v>
      </c>
      <c r="K223" s="130"/>
      <c r="L223" s="22">
        <f t="shared" si="9"/>
        <v>0</v>
      </c>
    </row>
    <row r="224" spans="1:12" ht="15" hidden="1">
      <c r="A224" s="41" t="s">
        <v>265</v>
      </c>
      <c r="B224" s="20" t="s">
        <v>594</v>
      </c>
      <c r="C224" s="20" t="s">
        <v>41</v>
      </c>
      <c r="D224" s="20" t="s">
        <v>215</v>
      </c>
      <c r="E224" s="49" t="s">
        <v>266</v>
      </c>
      <c r="F224" s="21"/>
      <c r="G224" s="61">
        <f>G225</f>
        <v>0</v>
      </c>
      <c r="H224" s="130"/>
      <c r="I224" s="61">
        <f t="shared" si="8"/>
        <v>0</v>
      </c>
      <c r="J224" s="61">
        <f>J225</f>
        <v>0</v>
      </c>
      <c r="K224" s="130"/>
      <c r="L224" s="22">
        <f t="shared" si="9"/>
        <v>0</v>
      </c>
    </row>
    <row r="225" spans="1:12" ht="15" hidden="1">
      <c r="A225" s="29" t="s">
        <v>87</v>
      </c>
      <c r="B225" s="20" t="s">
        <v>594</v>
      </c>
      <c r="C225" s="20" t="s">
        <v>41</v>
      </c>
      <c r="D225" s="20" t="s">
        <v>215</v>
      </c>
      <c r="E225" s="49" t="s">
        <v>266</v>
      </c>
      <c r="F225" s="21" t="s">
        <v>38</v>
      </c>
      <c r="G225" s="61"/>
      <c r="H225" s="130"/>
      <c r="I225" s="61">
        <f t="shared" si="8"/>
        <v>0</v>
      </c>
      <c r="J225" s="61"/>
      <c r="K225" s="130"/>
      <c r="L225" s="22">
        <f t="shared" si="9"/>
        <v>0</v>
      </c>
    </row>
    <row r="226" spans="1:12" ht="66" customHeight="1" hidden="1">
      <c r="A226" s="71" t="s">
        <v>269</v>
      </c>
      <c r="B226" s="20" t="s">
        <v>594</v>
      </c>
      <c r="C226" s="20" t="s">
        <v>41</v>
      </c>
      <c r="D226" s="20" t="s">
        <v>215</v>
      </c>
      <c r="E226" s="57" t="s">
        <v>270</v>
      </c>
      <c r="F226" s="21"/>
      <c r="G226" s="61">
        <f>G227</f>
        <v>0</v>
      </c>
      <c r="H226" s="122"/>
      <c r="I226" s="61">
        <f t="shared" si="8"/>
        <v>0</v>
      </c>
      <c r="J226" s="61">
        <f>J227</f>
        <v>0</v>
      </c>
      <c r="K226" s="122"/>
      <c r="L226" s="22">
        <f t="shared" si="9"/>
        <v>0</v>
      </c>
    </row>
    <row r="227" spans="1:12" ht="25.5" hidden="1">
      <c r="A227" s="41" t="s">
        <v>249</v>
      </c>
      <c r="B227" s="20" t="s">
        <v>594</v>
      </c>
      <c r="C227" s="20" t="s">
        <v>41</v>
      </c>
      <c r="D227" s="20" t="s">
        <v>215</v>
      </c>
      <c r="E227" s="57" t="s">
        <v>271</v>
      </c>
      <c r="F227" s="21"/>
      <c r="G227" s="61">
        <f>G228</f>
        <v>0</v>
      </c>
      <c r="H227" s="122"/>
      <c r="I227" s="61">
        <f t="shared" si="8"/>
        <v>0</v>
      </c>
      <c r="J227" s="61">
        <f>J228</f>
        <v>0</v>
      </c>
      <c r="K227" s="122"/>
      <c r="L227" s="22">
        <f t="shared" si="9"/>
        <v>0</v>
      </c>
    </row>
    <row r="228" spans="1:12" ht="25.5" hidden="1">
      <c r="A228" s="72" t="s">
        <v>272</v>
      </c>
      <c r="B228" s="20" t="s">
        <v>594</v>
      </c>
      <c r="C228" s="20" t="s">
        <v>41</v>
      </c>
      <c r="D228" s="20" t="s">
        <v>215</v>
      </c>
      <c r="E228" s="49" t="s">
        <v>273</v>
      </c>
      <c r="F228" s="21"/>
      <c r="G228" s="61">
        <f>G229</f>
        <v>0</v>
      </c>
      <c r="H228" s="122"/>
      <c r="I228" s="61">
        <f t="shared" si="8"/>
        <v>0</v>
      </c>
      <c r="J228" s="61">
        <f>J229</f>
        <v>0</v>
      </c>
      <c r="K228" s="122"/>
      <c r="L228" s="22">
        <f t="shared" si="9"/>
        <v>0</v>
      </c>
    </row>
    <row r="229" spans="1:12" ht="26.25" hidden="1">
      <c r="A229" s="26" t="s">
        <v>253</v>
      </c>
      <c r="B229" s="20" t="s">
        <v>594</v>
      </c>
      <c r="C229" s="20" t="s">
        <v>41</v>
      </c>
      <c r="D229" s="20" t="s">
        <v>215</v>
      </c>
      <c r="E229" s="49" t="s">
        <v>273</v>
      </c>
      <c r="F229" s="21" t="s">
        <v>254</v>
      </c>
      <c r="G229" s="61"/>
      <c r="H229" s="122"/>
      <c r="I229" s="61">
        <f t="shared" si="8"/>
        <v>0</v>
      </c>
      <c r="J229" s="61"/>
      <c r="K229" s="122"/>
      <c r="L229" s="22">
        <f t="shared" si="9"/>
        <v>0</v>
      </c>
    </row>
    <row r="230" spans="1:12" ht="20.25" customHeight="1">
      <c r="A230" s="26" t="s">
        <v>274</v>
      </c>
      <c r="B230" s="20" t="s">
        <v>594</v>
      </c>
      <c r="C230" s="20" t="s">
        <v>41</v>
      </c>
      <c r="D230" s="20" t="s">
        <v>275</v>
      </c>
      <c r="E230" s="20"/>
      <c r="F230" s="21"/>
      <c r="G230" s="61">
        <f>G231+G243+G258+G238+G254</f>
        <v>514292</v>
      </c>
      <c r="H230" s="122"/>
      <c r="I230" s="61">
        <f t="shared" si="8"/>
        <v>514292</v>
      </c>
      <c r="J230" s="61">
        <f>J231+J243+J258+J238+J254</f>
        <v>220000</v>
      </c>
      <c r="K230" s="122"/>
      <c r="L230" s="22">
        <f t="shared" si="9"/>
        <v>220000</v>
      </c>
    </row>
    <row r="231" spans="1:12" ht="45" customHeight="1">
      <c r="A231" s="83" t="s">
        <v>276</v>
      </c>
      <c r="B231" s="20" t="s">
        <v>594</v>
      </c>
      <c r="C231" s="20" t="s">
        <v>41</v>
      </c>
      <c r="D231" s="20" t="s">
        <v>275</v>
      </c>
      <c r="E231" s="20" t="s">
        <v>277</v>
      </c>
      <c r="F231" s="21"/>
      <c r="G231" s="61">
        <f>G232</f>
        <v>200000</v>
      </c>
      <c r="H231" s="122"/>
      <c r="I231" s="61">
        <f t="shared" si="8"/>
        <v>200000</v>
      </c>
      <c r="J231" s="61">
        <f>J232</f>
        <v>200000</v>
      </c>
      <c r="K231" s="122"/>
      <c r="L231" s="22">
        <f t="shared" si="9"/>
        <v>200000</v>
      </c>
    </row>
    <row r="232" spans="1:12" ht="69" customHeight="1">
      <c r="A232" s="131" t="s">
        <v>278</v>
      </c>
      <c r="B232" s="20" t="s">
        <v>594</v>
      </c>
      <c r="C232" s="32" t="s">
        <v>41</v>
      </c>
      <c r="D232" s="32" t="s">
        <v>275</v>
      </c>
      <c r="E232" s="32" t="s">
        <v>279</v>
      </c>
      <c r="F232" s="39"/>
      <c r="G232" s="123">
        <f>G233</f>
        <v>200000</v>
      </c>
      <c r="H232" s="122"/>
      <c r="I232" s="61">
        <f t="shared" si="8"/>
        <v>200000</v>
      </c>
      <c r="J232" s="123">
        <f>J233</f>
        <v>200000</v>
      </c>
      <c r="K232" s="122"/>
      <c r="L232" s="22">
        <f t="shared" si="9"/>
        <v>200000</v>
      </c>
    </row>
    <row r="233" spans="1:12" ht="41.25" customHeight="1">
      <c r="A233" s="41" t="s">
        <v>698</v>
      </c>
      <c r="B233" s="20" t="s">
        <v>594</v>
      </c>
      <c r="C233" s="20" t="s">
        <v>41</v>
      </c>
      <c r="D233" s="20" t="s">
        <v>275</v>
      </c>
      <c r="E233" s="20" t="s">
        <v>280</v>
      </c>
      <c r="F233" s="21"/>
      <c r="G233" s="61">
        <f>G234+G236</f>
        <v>200000</v>
      </c>
      <c r="H233" s="122"/>
      <c r="I233" s="61">
        <f t="shared" si="8"/>
        <v>200000</v>
      </c>
      <c r="J233" s="61">
        <f>J234+J236</f>
        <v>200000</v>
      </c>
      <c r="K233" s="122"/>
      <c r="L233" s="22">
        <f t="shared" si="9"/>
        <v>200000</v>
      </c>
    </row>
    <row r="234" spans="1:12" ht="0.75" customHeight="1" hidden="1">
      <c r="A234" s="27" t="s">
        <v>281</v>
      </c>
      <c r="B234" s="20" t="s">
        <v>594</v>
      </c>
      <c r="C234" s="20" t="s">
        <v>41</v>
      </c>
      <c r="D234" s="20" t="s">
        <v>275</v>
      </c>
      <c r="E234" s="20" t="s">
        <v>282</v>
      </c>
      <c r="F234" s="21"/>
      <c r="G234" s="61">
        <f>G235</f>
        <v>0</v>
      </c>
      <c r="H234" s="122"/>
      <c r="I234" s="61">
        <f t="shared" si="8"/>
        <v>0</v>
      </c>
      <c r="J234" s="61">
        <f>J235</f>
        <v>0</v>
      </c>
      <c r="K234" s="122"/>
      <c r="L234" s="22">
        <f t="shared" si="9"/>
        <v>0</v>
      </c>
    </row>
    <row r="235" spans="1:12" ht="26.25" hidden="1">
      <c r="A235" s="29" t="s">
        <v>37</v>
      </c>
      <c r="B235" s="20" t="s">
        <v>594</v>
      </c>
      <c r="C235" s="20" t="s">
        <v>41</v>
      </c>
      <c r="D235" s="20" t="s">
        <v>275</v>
      </c>
      <c r="E235" s="20" t="s">
        <v>282</v>
      </c>
      <c r="F235" s="21" t="s">
        <v>38</v>
      </c>
      <c r="G235" s="61"/>
      <c r="H235" s="122"/>
      <c r="I235" s="61">
        <f t="shared" si="8"/>
        <v>0</v>
      </c>
      <c r="J235" s="61"/>
      <c r="K235" s="122"/>
      <c r="L235" s="22">
        <f t="shared" si="9"/>
        <v>0</v>
      </c>
    </row>
    <row r="236" spans="1:12" ht="15">
      <c r="A236" s="27" t="s">
        <v>283</v>
      </c>
      <c r="B236" s="20" t="s">
        <v>594</v>
      </c>
      <c r="C236" s="20" t="s">
        <v>41</v>
      </c>
      <c r="D236" s="20" t="s">
        <v>275</v>
      </c>
      <c r="E236" s="20" t="s">
        <v>284</v>
      </c>
      <c r="F236" s="21"/>
      <c r="G236" s="61">
        <f>G237</f>
        <v>200000</v>
      </c>
      <c r="H236" s="122"/>
      <c r="I236" s="61">
        <f t="shared" si="8"/>
        <v>200000</v>
      </c>
      <c r="J236" s="61">
        <f>J237</f>
        <v>200000</v>
      </c>
      <c r="K236" s="122"/>
      <c r="L236" s="22">
        <f t="shared" si="9"/>
        <v>200000</v>
      </c>
    </row>
    <row r="237" spans="1:12" ht="29.25" customHeight="1">
      <c r="A237" s="29" t="s">
        <v>37</v>
      </c>
      <c r="B237" s="20" t="s">
        <v>594</v>
      </c>
      <c r="C237" s="20" t="s">
        <v>41</v>
      </c>
      <c r="D237" s="20" t="s">
        <v>275</v>
      </c>
      <c r="E237" s="20" t="s">
        <v>284</v>
      </c>
      <c r="F237" s="21" t="s">
        <v>38</v>
      </c>
      <c r="G237" s="61">
        <v>200000</v>
      </c>
      <c r="H237" s="122"/>
      <c r="I237" s="61">
        <f t="shared" si="8"/>
        <v>200000</v>
      </c>
      <c r="J237" s="61">
        <v>200000</v>
      </c>
      <c r="K237" s="122"/>
      <c r="L237" s="22">
        <f t="shared" si="9"/>
        <v>200000</v>
      </c>
    </row>
    <row r="238" spans="1:12" ht="54" customHeight="1" hidden="1">
      <c r="A238" s="132" t="s">
        <v>285</v>
      </c>
      <c r="B238" s="20" t="s">
        <v>594</v>
      </c>
      <c r="C238" s="20" t="s">
        <v>41</v>
      </c>
      <c r="D238" s="20" t="s">
        <v>275</v>
      </c>
      <c r="E238" s="76" t="s">
        <v>286</v>
      </c>
      <c r="F238" s="21"/>
      <c r="G238" s="61">
        <f>G239</f>
        <v>0</v>
      </c>
      <c r="H238" s="122"/>
      <c r="I238" s="61">
        <f t="shared" si="8"/>
        <v>0</v>
      </c>
      <c r="J238" s="61">
        <f>J239</f>
        <v>0</v>
      </c>
      <c r="K238" s="122"/>
      <c r="L238" s="22">
        <f t="shared" si="9"/>
        <v>0</v>
      </c>
    </row>
    <row r="239" spans="1:12" ht="69.75" customHeight="1" hidden="1">
      <c r="A239" s="66" t="s">
        <v>599</v>
      </c>
      <c r="B239" s="20" t="s">
        <v>594</v>
      </c>
      <c r="C239" s="20" t="s">
        <v>41</v>
      </c>
      <c r="D239" s="20" t="s">
        <v>275</v>
      </c>
      <c r="E239" s="76" t="s">
        <v>288</v>
      </c>
      <c r="F239" s="21"/>
      <c r="G239" s="61">
        <f>G240</f>
        <v>0</v>
      </c>
      <c r="H239" s="122"/>
      <c r="I239" s="61">
        <f t="shared" si="8"/>
        <v>0</v>
      </c>
      <c r="J239" s="61">
        <f>J240</f>
        <v>0</v>
      </c>
      <c r="K239" s="122"/>
      <c r="L239" s="22">
        <f t="shared" si="9"/>
        <v>0</v>
      </c>
    </row>
    <row r="240" spans="1:12" ht="27" customHeight="1" hidden="1">
      <c r="A240" s="41" t="s">
        <v>289</v>
      </c>
      <c r="B240" s="20" t="s">
        <v>594</v>
      </c>
      <c r="C240" s="20" t="s">
        <v>41</v>
      </c>
      <c r="D240" s="20" t="s">
        <v>275</v>
      </c>
      <c r="E240" s="76" t="s">
        <v>290</v>
      </c>
      <c r="F240" s="21"/>
      <c r="G240" s="61">
        <f>G241</f>
        <v>0</v>
      </c>
      <c r="H240" s="122"/>
      <c r="I240" s="61">
        <f>I241</f>
        <v>0</v>
      </c>
      <c r="J240" s="61">
        <f>J241</f>
        <v>0</v>
      </c>
      <c r="K240" s="122"/>
      <c r="L240" s="22">
        <f>L241</f>
        <v>0</v>
      </c>
    </row>
    <row r="241" spans="1:12" ht="15.75" customHeight="1" hidden="1">
      <c r="A241" s="19" t="s">
        <v>291</v>
      </c>
      <c r="B241" s="20" t="s">
        <v>594</v>
      </c>
      <c r="C241" s="20" t="s">
        <v>41</v>
      </c>
      <c r="D241" s="20" t="s">
        <v>275</v>
      </c>
      <c r="E241" s="76" t="s">
        <v>292</v>
      </c>
      <c r="F241" s="21"/>
      <c r="G241" s="61">
        <f>G242</f>
        <v>0</v>
      </c>
      <c r="H241" s="122"/>
      <c r="I241" s="61">
        <f aca="true" t="shared" si="10" ref="I241:I304">G241+H241</f>
        <v>0</v>
      </c>
      <c r="J241" s="61">
        <f>J242</f>
        <v>0</v>
      </c>
      <c r="K241" s="122"/>
      <c r="L241" s="22">
        <f aca="true" t="shared" si="11" ref="L241:L304">J241+K241</f>
        <v>0</v>
      </c>
    </row>
    <row r="242" spans="1:12" ht="26.25" customHeight="1" hidden="1">
      <c r="A242" s="89" t="s">
        <v>37</v>
      </c>
      <c r="B242" s="20" t="s">
        <v>594</v>
      </c>
      <c r="C242" s="20" t="s">
        <v>41</v>
      </c>
      <c r="D242" s="20" t="s">
        <v>275</v>
      </c>
      <c r="E242" s="76" t="s">
        <v>292</v>
      </c>
      <c r="F242" s="21" t="s">
        <v>38</v>
      </c>
      <c r="G242" s="61"/>
      <c r="H242" s="122"/>
      <c r="I242" s="61">
        <f t="shared" si="10"/>
        <v>0</v>
      </c>
      <c r="J242" s="61"/>
      <c r="K242" s="122"/>
      <c r="L242" s="22">
        <f t="shared" si="11"/>
        <v>0</v>
      </c>
    </row>
    <row r="243" spans="1:12" ht="51.75" customHeight="1">
      <c r="A243" s="83" t="s">
        <v>293</v>
      </c>
      <c r="B243" s="20" t="s">
        <v>594</v>
      </c>
      <c r="C243" s="20" t="s">
        <v>41</v>
      </c>
      <c r="D243" s="20" t="s">
        <v>275</v>
      </c>
      <c r="E243" s="60" t="s">
        <v>294</v>
      </c>
      <c r="F243" s="21"/>
      <c r="G243" s="61">
        <f>G244</f>
        <v>294292</v>
      </c>
      <c r="H243" s="122"/>
      <c r="I243" s="61">
        <f t="shared" si="10"/>
        <v>294292</v>
      </c>
      <c r="J243" s="61">
        <f>J244</f>
        <v>0</v>
      </c>
      <c r="K243" s="122"/>
      <c r="L243" s="22">
        <f t="shared" si="11"/>
        <v>0</v>
      </c>
    </row>
    <row r="244" spans="1:12" ht="72" customHeight="1">
      <c r="A244" s="66" t="s">
        <v>295</v>
      </c>
      <c r="B244" s="20" t="s">
        <v>594</v>
      </c>
      <c r="C244" s="32" t="s">
        <v>41</v>
      </c>
      <c r="D244" s="32" t="s">
        <v>275</v>
      </c>
      <c r="E244" s="77" t="s">
        <v>296</v>
      </c>
      <c r="F244" s="39"/>
      <c r="G244" s="123">
        <f>G245</f>
        <v>294292</v>
      </c>
      <c r="H244" s="122"/>
      <c r="I244" s="61">
        <f t="shared" si="10"/>
        <v>294292</v>
      </c>
      <c r="J244" s="123">
        <f>J245</f>
        <v>0</v>
      </c>
      <c r="K244" s="122"/>
      <c r="L244" s="22">
        <f t="shared" si="11"/>
        <v>0</v>
      </c>
    </row>
    <row r="245" spans="1:12" ht="25.5">
      <c r="A245" s="41" t="s">
        <v>297</v>
      </c>
      <c r="B245" s="20" t="s">
        <v>594</v>
      </c>
      <c r="C245" s="20" t="s">
        <v>41</v>
      </c>
      <c r="D245" s="20" t="s">
        <v>275</v>
      </c>
      <c r="E245" s="45" t="s">
        <v>298</v>
      </c>
      <c r="F245" s="31"/>
      <c r="G245" s="61">
        <f>G252+G246+G249</f>
        <v>294292</v>
      </c>
      <c r="H245" s="122"/>
      <c r="I245" s="61">
        <f t="shared" si="10"/>
        <v>294292</v>
      </c>
      <c r="J245" s="61">
        <f>J252+J246+J249</f>
        <v>0</v>
      </c>
      <c r="K245" s="122"/>
      <c r="L245" s="22">
        <f t="shared" si="11"/>
        <v>0</v>
      </c>
    </row>
    <row r="246" spans="1:12" ht="39" customHeight="1">
      <c r="A246" s="41" t="s">
        <v>707</v>
      </c>
      <c r="B246" s="20" t="s">
        <v>594</v>
      </c>
      <c r="C246" s="20" t="s">
        <v>41</v>
      </c>
      <c r="D246" s="20" t="s">
        <v>275</v>
      </c>
      <c r="E246" s="45" t="s">
        <v>299</v>
      </c>
      <c r="F246" s="31"/>
      <c r="G246" s="61">
        <f>G247+G248</f>
        <v>205892</v>
      </c>
      <c r="H246" s="122"/>
      <c r="I246" s="61">
        <f t="shared" si="10"/>
        <v>205892</v>
      </c>
      <c r="J246" s="61">
        <f>J247+J248</f>
        <v>0</v>
      </c>
      <c r="K246" s="122"/>
      <c r="L246" s="22">
        <f t="shared" si="11"/>
        <v>0</v>
      </c>
    </row>
    <row r="247" spans="1:12" ht="26.25">
      <c r="A247" s="29" t="s">
        <v>37</v>
      </c>
      <c r="B247" s="20" t="s">
        <v>594</v>
      </c>
      <c r="C247" s="20" t="s">
        <v>41</v>
      </c>
      <c r="D247" s="20" t="s">
        <v>275</v>
      </c>
      <c r="E247" s="45" t="s">
        <v>299</v>
      </c>
      <c r="F247" s="31" t="s">
        <v>38</v>
      </c>
      <c r="G247" s="61">
        <v>205892</v>
      </c>
      <c r="H247" s="122"/>
      <c r="I247" s="61">
        <f t="shared" si="10"/>
        <v>205892</v>
      </c>
      <c r="J247" s="61"/>
      <c r="K247" s="122"/>
      <c r="L247" s="22">
        <f t="shared" si="11"/>
        <v>0</v>
      </c>
    </row>
    <row r="248" spans="1:12" ht="15" hidden="1">
      <c r="A248" s="78" t="s">
        <v>197</v>
      </c>
      <c r="B248" s="20" t="s">
        <v>594</v>
      </c>
      <c r="C248" s="20" t="s">
        <v>41</v>
      </c>
      <c r="D248" s="20" t="s">
        <v>275</v>
      </c>
      <c r="E248" s="45" t="s">
        <v>299</v>
      </c>
      <c r="F248" s="31" t="s">
        <v>198</v>
      </c>
      <c r="G248" s="61"/>
      <c r="H248" s="122"/>
      <c r="I248" s="61">
        <f t="shared" si="10"/>
        <v>0</v>
      </c>
      <c r="J248" s="61"/>
      <c r="K248" s="122"/>
      <c r="L248" s="22">
        <f t="shared" si="11"/>
        <v>0</v>
      </c>
    </row>
    <row r="249" spans="1:12" ht="31.5" customHeight="1">
      <c r="A249" s="41" t="s">
        <v>708</v>
      </c>
      <c r="B249" s="20" t="s">
        <v>594</v>
      </c>
      <c r="C249" s="20" t="s">
        <v>41</v>
      </c>
      <c r="D249" s="20" t="s">
        <v>275</v>
      </c>
      <c r="E249" s="45" t="s">
        <v>300</v>
      </c>
      <c r="F249" s="31"/>
      <c r="G249" s="61">
        <f>G251+G250</f>
        <v>88400</v>
      </c>
      <c r="H249" s="122"/>
      <c r="I249" s="61">
        <f t="shared" si="10"/>
        <v>88400</v>
      </c>
      <c r="J249" s="61">
        <f>J251+J250</f>
        <v>0</v>
      </c>
      <c r="K249" s="122"/>
      <c r="L249" s="22">
        <f t="shared" si="11"/>
        <v>0</v>
      </c>
    </row>
    <row r="250" spans="1:12" ht="30.75" customHeight="1">
      <c r="A250" s="29" t="s">
        <v>37</v>
      </c>
      <c r="B250" s="20" t="s">
        <v>594</v>
      </c>
      <c r="C250" s="20" t="s">
        <v>41</v>
      </c>
      <c r="D250" s="20" t="s">
        <v>275</v>
      </c>
      <c r="E250" s="45" t="s">
        <v>300</v>
      </c>
      <c r="F250" s="31" t="s">
        <v>38</v>
      </c>
      <c r="G250" s="61">
        <v>88400</v>
      </c>
      <c r="H250" s="122"/>
      <c r="I250" s="61">
        <f t="shared" si="10"/>
        <v>88400</v>
      </c>
      <c r="J250" s="61"/>
      <c r="K250" s="122"/>
      <c r="L250" s="22">
        <f t="shared" si="11"/>
        <v>0</v>
      </c>
    </row>
    <row r="251" spans="1:12" ht="21" customHeight="1" hidden="1">
      <c r="A251" s="78" t="s">
        <v>197</v>
      </c>
      <c r="B251" s="20" t="s">
        <v>594</v>
      </c>
      <c r="C251" s="20" t="s">
        <v>41</v>
      </c>
      <c r="D251" s="20" t="s">
        <v>275</v>
      </c>
      <c r="E251" s="45" t="s">
        <v>300</v>
      </c>
      <c r="F251" s="31" t="s">
        <v>198</v>
      </c>
      <c r="G251" s="61"/>
      <c r="H251" s="122"/>
      <c r="I251" s="61">
        <f t="shared" si="10"/>
        <v>0</v>
      </c>
      <c r="J251" s="61"/>
      <c r="K251" s="122"/>
      <c r="L251" s="22">
        <f t="shared" si="11"/>
        <v>0</v>
      </c>
    </row>
    <row r="252" spans="1:12" ht="39" hidden="1">
      <c r="A252" s="78" t="s">
        <v>301</v>
      </c>
      <c r="B252" s="20" t="s">
        <v>594</v>
      </c>
      <c r="C252" s="20" t="s">
        <v>41</v>
      </c>
      <c r="D252" s="20" t="s">
        <v>275</v>
      </c>
      <c r="E252" s="45" t="s">
        <v>302</v>
      </c>
      <c r="F252" s="31"/>
      <c r="G252" s="61">
        <f>G253</f>
        <v>0</v>
      </c>
      <c r="H252" s="122"/>
      <c r="I252" s="61">
        <f t="shared" si="10"/>
        <v>0</v>
      </c>
      <c r="J252" s="61">
        <f>J253</f>
        <v>0</v>
      </c>
      <c r="K252" s="122"/>
      <c r="L252" s="22">
        <f t="shared" si="11"/>
        <v>0</v>
      </c>
    </row>
    <row r="253" spans="1:12" ht="14.25" customHeight="1" hidden="1">
      <c r="A253" s="78" t="s">
        <v>197</v>
      </c>
      <c r="B253" s="20" t="s">
        <v>594</v>
      </c>
      <c r="C253" s="20" t="s">
        <v>41</v>
      </c>
      <c r="D253" s="20" t="s">
        <v>275</v>
      </c>
      <c r="E253" s="45" t="s">
        <v>302</v>
      </c>
      <c r="F253" s="31" t="s">
        <v>198</v>
      </c>
      <c r="G253" s="61"/>
      <c r="H253" s="122"/>
      <c r="I253" s="61">
        <f t="shared" si="10"/>
        <v>0</v>
      </c>
      <c r="J253" s="61"/>
      <c r="K253" s="122"/>
      <c r="L253" s="22">
        <f t="shared" si="11"/>
        <v>0</v>
      </c>
    </row>
    <row r="254" spans="1:12" ht="63.75" hidden="1">
      <c r="A254" s="70" t="s">
        <v>155</v>
      </c>
      <c r="B254" s="20" t="s">
        <v>594</v>
      </c>
      <c r="C254" s="20" t="s">
        <v>41</v>
      </c>
      <c r="D254" s="20" t="s">
        <v>275</v>
      </c>
      <c r="E254" s="57" t="s">
        <v>156</v>
      </c>
      <c r="F254" s="21"/>
      <c r="G254" s="61">
        <f>G255</f>
        <v>0</v>
      </c>
      <c r="H254" s="130"/>
      <c r="I254" s="61">
        <f t="shared" si="10"/>
        <v>0</v>
      </c>
      <c r="J254" s="61">
        <f>J255</f>
        <v>0</v>
      </c>
      <c r="K254" s="130"/>
      <c r="L254" s="22">
        <f t="shared" si="11"/>
        <v>0</v>
      </c>
    </row>
    <row r="255" spans="1:12" ht="29.25" customHeight="1" hidden="1">
      <c r="A255" s="54" t="s">
        <v>263</v>
      </c>
      <c r="B255" s="20" t="s">
        <v>594</v>
      </c>
      <c r="C255" s="20" t="s">
        <v>41</v>
      </c>
      <c r="D255" s="20" t="s">
        <v>275</v>
      </c>
      <c r="E255" s="49" t="s">
        <v>264</v>
      </c>
      <c r="F255" s="21"/>
      <c r="G255" s="61">
        <f>G256</f>
        <v>0</v>
      </c>
      <c r="H255" s="130"/>
      <c r="I255" s="61">
        <f t="shared" si="10"/>
        <v>0</v>
      </c>
      <c r="J255" s="61">
        <f>J256</f>
        <v>0</v>
      </c>
      <c r="K255" s="130"/>
      <c r="L255" s="22">
        <f t="shared" si="11"/>
        <v>0</v>
      </c>
    </row>
    <row r="256" spans="1:12" ht="15" hidden="1">
      <c r="A256" s="41" t="s">
        <v>265</v>
      </c>
      <c r="B256" s="20" t="s">
        <v>594</v>
      </c>
      <c r="C256" s="20" t="s">
        <v>41</v>
      </c>
      <c r="D256" s="20" t="s">
        <v>275</v>
      </c>
      <c r="E256" s="49" t="s">
        <v>266</v>
      </c>
      <c r="F256" s="21"/>
      <c r="G256" s="61">
        <f>G257</f>
        <v>0</v>
      </c>
      <c r="H256" s="130"/>
      <c r="I256" s="61">
        <f t="shared" si="10"/>
        <v>0</v>
      </c>
      <c r="J256" s="61">
        <f>J257</f>
        <v>0</v>
      </c>
      <c r="K256" s="130"/>
      <c r="L256" s="22">
        <f t="shared" si="11"/>
        <v>0</v>
      </c>
    </row>
    <row r="257" spans="1:12" ht="15" hidden="1">
      <c r="A257" s="29" t="s">
        <v>87</v>
      </c>
      <c r="B257" s="20" t="s">
        <v>594</v>
      </c>
      <c r="C257" s="20" t="s">
        <v>41</v>
      </c>
      <c r="D257" s="20" t="s">
        <v>275</v>
      </c>
      <c r="E257" s="49" t="s">
        <v>266</v>
      </c>
      <c r="F257" s="21" t="s">
        <v>38</v>
      </c>
      <c r="G257" s="61"/>
      <c r="H257" s="130"/>
      <c r="I257" s="61">
        <f t="shared" si="10"/>
        <v>0</v>
      </c>
      <c r="J257" s="61"/>
      <c r="K257" s="130"/>
      <c r="L257" s="22">
        <f t="shared" si="11"/>
        <v>0</v>
      </c>
    </row>
    <row r="258" spans="1:12" ht="38.25">
      <c r="A258" s="66" t="s">
        <v>303</v>
      </c>
      <c r="B258" s="20" t="s">
        <v>594</v>
      </c>
      <c r="C258" s="20" t="s">
        <v>41</v>
      </c>
      <c r="D258" s="20" t="s">
        <v>275</v>
      </c>
      <c r="E258" s="20" t="s">
        <v>304</v>
      </c>
      <c r="F258" s="31"/>
      <c r="G258" s="61">
        <f>G259+G263</f>
        <v>20000</v>
      </c>
      <c r="H258" s="122"/>
      <c r="I258" s="61">
        <f t="shared" si="10"/>
        <v>20000</v>
      </c>
      <c r="J258" s="61">
        <f>J259+J263</f>
        <v>20000</v>
      </c>
      <c r="K258" s="122"/>
      <c r="L258" s="22">
        <f t="shared" si="11"/>
        <v>20000</v>
      </c>
    </row>
    <row r="259" spans="1:12" ht="66" customHeight="1">
      <c r="A259" s="131" t="s">
        <v>305</v>
      </c>
      <c r="B259" s="20" t="s">
        <v>594</v>
      </c>
      <c r="C259" s="32" t="s">
        <v>41</v>
      </c>
      <c r="D259" s="32" t="s">
        <v>275</v>
      </c>
      <c r="E259" s="32" t="s">
        <v>306</v>
      </c>
      <c r="F259" s="34"/>
      <c r="G259" s="123">
        <f>G260</f>
        <v>20000</v>
      </c>
      <c r="H259" s="122"/>
      <c r="I259" s="61">
        <f t="shared" si="10"/>
        <v>20000</v>
      </c>
      <c r="J259" s="123">
        <f>J260</f>
        <v>20000</v>
      </c>
      <c r="K259" s="122"/>
      <c r="L259" s="22">
        <f t="shared" si="11"/>
        <v>20000</v>
      </c>
    </row>
    <row r="260" spans="1:12" ht="38.25">
      <c r="A260" s="131" t="s">
        <v>307</v>
      </c>
      <c r="B260" s="20" t="s">
        <v>594</v>
      </c>
      <c r="C260" s="20" t="s">
        <v>41</v>
      </c>
      <c r="D260" s="20" t="s">
        <v>275</v>
      </c>
      <c r="E260" s="20" t="s">
        <v>308</v>
      </c>
      <c r="F260" s="31"/>
      <c r="G260" s="61">
        <f>G261</f>
        <v>20000</v>
      </c>
      <c r="H260" s="122"/>
      <c r="I260" s="61">
        <f t="shared" si="10"/>
        <v>20000</v>
      </c>
      <c r="J260" s="61">
        <f>J261</f>
        <v>20000</v>
      </c>
      <c r="K260" s="122"/>
      <c r="L260" s="22">
        <f t="shared" si="11"/>
        <v>20000</v>
      </c>
    </row>
    <row r="261" spans="1:12" ht="26.25">
      <c r="A261" s="27" t="s">
        <v>309</v>
      </c>
      <c r="B261" s="20" t="s">
        <v>594</v>
      </c>
      <c r="C261" s="20" t="s">
        <v>41</v>
      </c>
      <c r="D261" s="20" t="s">
        <v>275</v>
      </c>
      <c r="E261" s="20" t="s">
        <v>310</v>
      </c>
      <c r="F261" s="31"/>
      <c r="G261" s="61">
        <f>G262</f>
        <v>20000</v>
      </c>
      <c r="H261" s="122"/>
      <c r="I261" s="61">
        <f t="shared" si="10"/>
        <v>20000</v>
      </c>
      <c r="J261" s="61">
        <f>J262</f>
        <v>20000</v>
      </c>
      <c r="K261" s="122"/>
      <c r="L261" s="22">
        <f t="shared" si="11"/>
        <v>20000</v>
      </c>
    </row>
    <row r="262" spans="1:12" ht="26.25">
      <c r="A262" s="29" t="s">
        <v>37</v>
      </c>
      <c r="B262" s="20" t="s">
        <v>594</v>
      </c>
      <c r="C262" s="20" t="s">
        <v>41</v>
      </c>
      <c r="D262" s="20" t="s">
        <v>275</v>
      </c>
      <c r="E262" s="20" t="s">
        <v>310</v>
      </c>
      <c r="F262" s="31" t="s">
        <v>38</v>
      </c>
      <c r="G262" s="61">
        <v>20000</v>
      </c>
      <c r="H262" s="122"/>
      <c r="I262" s="61">
        <f t="shared" si="10"/>
        <v>20000</v>
      </c>
      <c r="J262" s="61">
        <v>20000</v>
      </c>
      <c r="K262" s="122"/>
      <c r="L262" s="22">
        <f t="shared" si="11"/>
        <v>20000</v>
      </c>
    </row>
    <row r="263" spans="1:12" ht="59.25" customHeight="1" hidden="1">
      <c r="A263" s="40" t="s">
        <v>311</v>
      </c>
      <c r="B263" s="20" t="s">
        <v>594</v>
      </c>
      <c r="C263" s="32" t="s">
        <v>41</v>
      </c>
      <c r="D263" s="32" t="s">
        <v>275</v>
      </c>
      <c r="E263" s="32" t="s">
        <v>312</v>
      </c>
      <c r="F263" s="31"/>
      <c r="G263" s="61">
        <f>G264</f>
        <v>0</v>
      </c>
      <c r="H263" s="122"/>
      <c r="I263" s="61">
        <f t="shared" si="10"/>
        <v>0</v>
      </c>
      <c r="J263" s="61">
        <f>J264</f>
        <v>0</v>
      </c>
      <c r="K263" s="122"/>
      <c r="L263" s="22">
        <f t="shared" si="11"/>
        <v>0</v>
      </c>
    </row>
    <row r="264" spans="1:12" ht="47.25" customHeight="1" hidden="1">
      <c r="A264" s="131" t="s">
        <v>313</v>
      </c>
      <c r="B264" s="20" t="s">
        <v>594</v>
      </c>
      <c r="C264" s="20" t="s">
        <v>41</v>
      </c>
      <c r="D264" s="20" t="s">
        <v>275</v>
      </c>
      <c r="E264" s="20" t="s">
        <v>314</v>
      </c>
      <c r="F264" s="31"/>
      <c r="G264" s="61">
        <f>G265</f>
        <v>0</v>
      </c>
      <c r="H264" s="122"/>
      <c r="I264" s="61">
        <f t="shared" si="10"/>
        <v>0</v>
      </c>
      <c r="J264" s="61">
        <f>J265</f>
        <v>0</v>
      </c>
      <c r="K264" s="122"/>
      <c r="L264" s="22">
        <f t="shared" si="11"/>
        <v>0</v>
      </c>
    </row>
    <row r="265" spans="1:12" ht="26.25" hidden="1">
      <c r="A265" s="29" t="s">
        <v>315</v>
      </c>
      <c r="B265" s="20" t="s">
        <v>594</v>
      </c>
      <c r="C265" s="20" t="s">
        <v>41</v>
      </c>
      <c r="D265" s="20" t="s">
        <v>275</v>
      </c>
      <c r="E265" s="20" t="s">
        <v>316</v>
      </c>
      <c r="F265" s="31"/>
      <c r="G265" s="61">
        <f>G266</f>
        <v>0</v>
      </c>
      <c r="H265" s="122"/>
      <c r="I265" s="61">
        <f t="shared" si="10"/>
        <v>0</v>
      </c>
      <c r="J265" s="61">
        <f>J266</f>
        <v>0</v>
      </c>
      <c r="K265" s="122"/>
      <c r="L265" s="22">
        <f t="shared" si="11"/>
        <v>0</v>
      </c>
    </row>
    <row r="266" spans="1:12" ht="32.25" customHeight="1" hidden="1">
      <c r="A266" s="29" t="s">
        <v>37</v>
      </c>
      <c r="B266" s="20" t="s">
        <v>594</v>
      </c>
      <c r="C266" s="20" t="s">
        <v>41</v>
      </c>
      <c r="D266" s="20" t="s">
        <v>275</v>
      </c>
      <c r="E266" s="20" t="s">
        <v>316</v>
      </c>
      <c r="F266" s="31" t="s">
        <v>38</v>
      </c>
      <c r="G266" s="61"/>
      <c r="H266" s="122"/>
      <c r="I266" s="61">
        <f t="shared" si="10"/>
        <v>0</v>
      </c>
      <c r="J266" s="61"/>
      <c r="K266" s="122"/>
      <c r="L266" s="22">
        <f t="shared" si="11"/>
        <v>0</v>
      </c>
    </row>
    <row r="267" spans="1:12" ht="19.5" customHeight="1" hidden="1">
      <c r="A267" s="29" t="s">
        <v>317</v>
      </c>
      <c r="B267" s="20" t="s">
        <v>594</v>
      </c>
      <c r="C267" s="20" t="s">
        <v>93</v>
      </c>
      <c r="D267" s="20"/>
      <c r="E267" s="20"/>
      <c r="F267" s="31"/>
      <c r="G267" s="61">
        <f>G277+G268</f>
        <v>0</v>
      </c>
      <c r="H267" s="122"/>
      <c r="I267" s="61">
        <f t="shared" si="10"/>
        <v>0</v>
      </c>
      <c r="J267" s="61">
        <f>J277+J268</f>
        <v>0</v>
      </c>
      <c r="K267" s="122"/>
      <c r="L267" s="22">
        <f t="shared" si="11"/>
        <v>0</v>
      </c>
    </row>
    <row r="268" spans="1:12" ht="15" hidden="1">
      <c r="A268" s="29" t="s">
        <v>318</v>
      </c>
      <c r="B268" s="20" t="s">
        <v>594</v>
      </c>
      <c r="C268" s="20" t="s">
        <v>93</v>
      </c>
      <c r="D268" s="20" t="s">
        <v>16</v>
      </c>
      <c r="E268" s="20"/>
      <c r="F268" s="31"/>
      <c r="G268" s="61">
        <f>G269</f>
        <v>0</v>
      </c>
      <c r="H268" s="122"/>
      <c r="I268" s="61">
        <f t="shared" si="10"/>
        <v>0</v>
      </c>
      <c r="J268" s="61">
        <f>J269</f>
        <v>0</v>
      </c>
      <c r="K268" s="122"/>
      <c r="L268" s="22">
        <f t="shared" si="11"/>
        <v>0</v>
      </c>
    </row>
    <row r="269" spans="1:12" ht="39" hidden="1">
      <c r="A269" s="29" t="s">
        <v>319</v>
      </c>
      <c r="B269" s="20" t="s">
        <v>594</v>
      </c>
      <c r="C269" s="20" t="s">
        <v>93</v>
      </c>
      <c r="D269" s="20" t="s">
        <v>16</v>
      </c>
      <c r="E269" s="20" t="s">
        <v>294</v>
      </c>
      <c r="F269" s="31"/>
      <c r="G269" s="61">
        <f>G270</f>
        <v>0</v>
      </c>
      <c r="H269" s="122"/>
      <c r="I269" s="61">
        <f t="shared" si="10"/>
        <v>0</v>
      </c>
      <c r="J269" s="61">
        <f>J270</f>
        <v>0</v>
      </c>
      <c r="K269" s="122"/>
      <c r="L269" s="22">
        <f t="shared" si="11"/>
        <v>0</v>
      </c>
    </row>
    <row r="270" spans="1:12" ht="64.5" hidden="1">
      <c r="A270" s="29" t="s">
        <v>320</v>
      </c>
      <c r="B270" s="20" t="s">
        <v>594</v>
      </c>
      <c r="C270" s="20" t="s">
        <v>93</v>
      </c>
      <c r="D270" s="20" t="s">
        <v>16</v>
      </c>
      <c r="E270" s="20" t="s">
        <v>296</v>
      </c>
      <c r="F270" s="31"/>
      <c r="G270" s="61">
        <f>G271</f>
        <v>0</v>
      </c>
      <c r="H270" s="122"/>
      <c r="I270" s="61">
        <f t="shared" si="10"/>
        <v>0</v>
      </c>
      <c r="J270" s="61">
        <f>J271</f>
        <v>0</v>
      </c>
      <c r="K270" s="122"/>
      <c r="L270" s="22">
        <f t="shared" si="11"/>
        <v>0</v>
      </c>
    </row>
    <row r="271" spans="1:12" ht="64.5" hidden="1">
      <c r="A271" s="29" t="s">
        <v>321</v>
      </c>
      <c r="B271" s="20" t="s">
        <v>594</v>
      </c>
      <c r="C271" s="20" t="s">
        <v>93</v>
      </c>
      <c r="D271" s="20" t="s">
        <v>16</v>
      </c>
      <c r="E271" s="20" t="s">
        <v>322</v>
      </c>
      <c r="F271" s="31"/>
      <c r="G271" s="61">
        <f>G272+G274</f>
        <v>0</v>
      </c>
      <c r="H271" s="122"/>
      <c r="I271" s="61">
        <f t="shared" si="10"/>
        <v>0</v>
      </c>
      <c r="J271" s="61">
        <f>J272+J274</f>
        <v>0</v>
      </c>
      <c r="K271" s="122"/>
      <c r="L271" s="22">
        <f t="shared" si="11"/>
        <v>0</v>
      </c>
    </row>
    <row r="272" spans="1:12" ht="26.25" hidden="1">
      <c r="A272" s="29" t="s">
        <v>323</v>
      </c>
      <c r="B272" s="20" t="s">
        <v>594</v>
      </c>
      <c r="C272" s="20" t="s">
        <v>93</v>
      </c>
      <c r="D272" s="20" t="s">
        <v>16</v>
      </c>
      <c r="E272" s="20" t="s">
        <v>324</v>
      </c>
      <c r="F272" s="31"/>
      <c r="G272" s="61">
        <f>G273</f>
        <v>0</v>
      </c>
      <c r="H272" s="122"/>
      <c r="I272" s="61">
        <f t="shared" si="10"/>
        <v>0</v>
      </c>
      <c r="J272" s="61">
        <f>J273</f>
        <v>0</v>
      </c>
      <c r="K272" s="122"/>
      <c r="L272" s="22">
        <f t="shared" si="11"/>
        <v>0</v>
      </c>
    </row>
    <row r="273" spans="1:12" ht="26.25" hidden="1">
      <c r="A273" s="78" t="s">
        <v>253</v>
      </c>
      <c r="B273" s="20" t="s">
        <v>594</v>
      </c>
      <c r="C273" s="20" t="s">
        <v>93</v>
      </c>
      <c r="D273" s="20" t="s">
        <v>16</v>
      </c>
      <c r="E273" s="20" t="s">
        <v>324</v>
      </c>
      <c r="F273" s="31" t="s">
        <v>254</v>
      </c>
      <c r="G273" s="61"/>
      <c r="H273" s="122"/>
      <c r="I273" s="61">
        <f t="shared" si="10"/>
        <v>0</v>
      </c>
      <c r="J273" s="61"/>
      <c r="K273" s="122"/>
      <c r="L273" s="22">
        <f t="shared" si="11"/>
        <v>0</v>
      </c>
    </row>
    <row r="274" spans="1:12" ht="26.25" hidden="1">
      <c r="A274" s="78" t="s">
        <v>325</v>
      </c>
      <c r="B274" s="20" t="s">
        <v>594</v>
      </c>
      <c r="C274" s="20" t="s">
        <v>93</v>
      </c>
      <c r="D274" s="20" t="s">
        <v>16</v>
      </c>
      <c r="E274" s="20" t="s">
        <v>326</v>
      </c>
      <c r="F274" s="31"/>
      <c r="G274" s="61">
        <f>G276+G275</f>
        <v>0</v>
      </c>
      <c r="H274" s="122"/>
      <c r="I274" s="61">
        <f t="shared" si="10"/>
        <v>0</v>
      </c>
      <c r="J274" s="61">
        <f>J276+J275</f>
        <v>0</v>
      </c>
      <c r="K274" s="122"/>
      <c r="L274" s="22">
        <f t="shared" si="11"/>
        <v>0</v>
      </c>
    </row>
    <row r="275" spans="1:12" ht="26.25" hidden="1">
      <c r="A275" s="29" t="s">
        <v>37</v>
      </c>
      <c r="B275" s="20" t="s">
        <v>594</v>
      </c>
      <c r="C275" s="20" t="s">
        <v>93</v>
      </c>
      <c r="D275" s="20" t="s">
        <v>16</v>
      </c>
      <c r="E275" s="20" t="s">
        <v>326</v>
      </c>
      <c r="F275" s="31" t="s">
        <v>38</v>
      </c>
      <c r="G275" s="61"/>
      <c r="H275" s="122"/>
      <c r="I275" s="61">
        <f t="shared" si="10"/>
        <v>0</v>
      </c>
      <c r="J275" s="61"/>
      <c r="K275" s="122"/>
      <c r="L275" s="22">
        <f t="shared" si="11"/>
        <v>0</v>
      </c>
    </row>
    <row r="276" spans="1:12" ht="0.75" customHeight="1" hidden="1">
      <c r="A276" s="78" t="s">
        <v>253</v>
      </c>
      <c r="B276" s="20" t="s">
        <v>594</v>
      </c>
      <c r="C276" s="20" t="s">
        <v>93</v>
      </c>
      <c r="D276" s="20" t="s">
        <v>16</v>
      </c>
      <c r="E276" s="20" t="s">
        <v>326</v>
      </c>
      <c r="F276" s="31" t="s">
        <v>254</v>
      </c>
      <c r="G276" s="61"/>
      <c r="H276" s="122"/>
      <c r="I276" s="61">
        <f t="shared" si="10"/>
        <v>0</v>
      </c>
      <c r="J276" s="61"/>
      <c r="K276" s="122"/>
      <c r="L276" s="22">
        <f t="shared" si="11"/>
        <v>0</v>
      </c>
    </row>
    <row r="277" spans="1:12" ht="15" hidden="1">
      <c r="A277" s="29" t="s">
        <v>327</v>
      </c>
      <c r="B277" s="20" t="s">
        <v>594</v>
      </c>
      <c r="C277" s="20" t="s">
        <v>93</v>
      </c>
      <c r="D277" s="20" t="s">
        <v>18</v>
      </c>
      <c r="E277" s="20"/>
      <c r="F277" s="31"/>
      <c r="G277" s="61">
        <f>G278+G287+G297+G289</f>
        <v>0</v>
      </c>
      <c r="H277" s="122"/>
      <c r="I277" s="61">
        <f t="shared" si="10"/>
        <v>0</v>
      </c>
      <c r="J277" s="61">
        <f>J278+J287+J297+J289</f>
        <v>0</v>
      </c>
      <c r="K277" s="122"/>
      <c r="L277" s="22">
        <f t="shared" si="11"/>
        <v>0</v>
      </c>
    </row>
    <row r="278" spans="1:12" ht="39" hidden="1">
      <c r="A278" s="19" t="s">
        <v>328</v>
      </c>
      <c r="B278" s="20" t="s">
        <v>594</v>
      </c>
      <c r="C278" s="20" t="s">
        <v>93</v>
      </c>
      <c r="D278" s="20" t="s">
        <v>18</v>
      </c>
      <c r="E278" s="49" t="s">
        <v>329</v>
      </c>
      <c r="F278" s="31"/>
      <c r="G278" s="61">
        <f>G279</f>
        <v>0</v>
      </c>
      <c r="H278" s="122"/>
      <c r="I278" s="61">
        <f t="shared" si="10"/>
        <v>0</v>
      </c>
      <c r="J278" s="61">
        <f>J279</f>
        <v>0</v>
      </c>
      <c r="K278" s="122"/>
      <c r="L278" s="22">
        <f t="shared" si="11"/>
        <v>0</v>
      </c>
    </row>
    <row r="279" spans="1:12" ht="43.5" customHeight="1" hidden="1">
      <c r="A279" s="133" t="s">
        <v>330</v>
      </c>
      <c r="B279" s="20" t="s">
        <v>594</v>
      </c>
      <c r="C279" s="32" t="s">
        <v>93</v>
      </c>
      <c r="D279" s="32" t="s">
        <v>18</v>
      </c>
      <c r="E279" s="57" t="s">
        <v>600</v>
      </c>
      <c r="F279" s="34"/>
      <c r="G279" s="123">
        <f>G280</f>
        <v>0</v>
      </c>
      <c r="H279" s="122"/>
      <c r="I279" s="61">
        <f t="shared" si="10"/>
        <v>0</v>
      </c>
      <c r="J279" s="123">
        <f>J280</f>
        <v>0</v>
      </c>
      <c r="K279" s="122"/>
      <c r="L279" s="22">
        <f t="shared" si="11"/>
        <v>0</v>
      </c>
    </row>
    <row r="280" spans="1:12" ht="24.75" customHeight="1" hidden="1">
      <c r="A280" s="41" t="s">
        <v>332</v>
      </c>
      <c r="B280" s="20" t="s">
        <v>594</v>
      </c>
      <c r="C280" s="20" t="s">
        <v>93</v>
      </c>
      <c r="D280" s="20" t="s">
        <v>18</v>
      </c>
      <c r="E280" s="49" t="s">
        <v>601</v>
      </c>
      <c r="F280" s="31"/>
      <c r="G280" s="61">
        <f>G281+G283+G285</f>
        <v>0</v>
      </c>
      <c r="H280" s="122"/>
      <c r="I280" s="61">
        <f t="shared" si="10"/>
        <v>0</v>
      </c>
      <c r="J280" s="61">
        <f>J281+J283+J285</f>
        <v>0</v>
      </c>
      <c r="K280" s="122"/>
      <c r="L280" s="22">
        <f t="shared" si="11"/>
        <v>0</v>
      </c>
    </row>
    <row r="281" spans="1:12" ht="38.25" hidden="1">
      <c r="A281" s="72" t="s">
        <v>333</v>
      </c>
      <c r="B281" s="20" t="s">
        <v>594</v>
      </c>
      <c r="C281" s="20" t="s">
        <v>93</v>
      </c>
      <c r="D281" s="20" t="s">
        <v>18</v>
      </c>
      <c r="E281" s="49" t="s">
        <v>334</v>
      </c>
      <c r="F281" s="31"/>
      <c r="G281" s="61">
        <f>G282</f>
        <v>0</v>
      </c>
      <c r="H281" s="122"/>
      <c r="I281" s="61">
        <f t="shared" si="10"/>
        <v>0</v>
      </c>
      <c r="J281" s="61">
        <f>J282</f>
        <v>0</v>
      </c>
      <c r="K281" s="122"/>
      <c r="L281" s="22">
        <f t="shared" si="11"/>
        <v>0</v>
      </c>
    </row>
    <row r="282" spans="1:12" ht="15" hidden="1">
      <c r="A282" s="78" t="s">
        <v>197</v>
      </c>
      <c r="B282" s="20" t="s">
        <v>594</v>
      </c>
      <c r="C282" s="20" t="s">
        <v>93</v>
      </c>
      <c r="D282" s="20" t="s">
        <v>18</v>
      </c>
      <c r="E282" s="49" t="s">
        <v>334</v>
      </c>
      <c r="F282" s="31" t="s">
        <v>198</v>
      </c>
      <c r="G282" s="61"/>
      <c r="H282" s="122"/>
      <c r="I282" s="61">
        <f t="shared" si="10"/>
        <v>0</v>
      </c>
      <c r="J282" s="61"/>
      <c r="K282" s="122"/>
      <c r="L282" s="22">
        <f t="shared" si="11"/>
        <v>0</v>
      </c>
    </row>
    <row r="283" spans="1:12" ht="38.25" hidden="1">
      <c r="A283" s="50" t="s">
        <v>335</v>
      </c>
      <c r="B283" s="20" t="s">
        <v>594</v>
      </c>
      <c r="C283" s="20" t="s">
        <v>93</v>
      </c>
      <c r="D283" s="20" t="s">
        <v>18</v>
      </c>
      <c r="E283" s="49" t="s">
        <v>336</v>
      </c>
      <c r="F283" s="31"/>
      <c r="G283" s="61">
        <f>G284</f>
        <v>0</v>
      </c>
      <c r="H283" s="122"/>
      <c r="I283" s="61">
        <f t="shared" si="10"/>
        <v>0</v>
      </c>
      <c r="J283" s="61">
        <f>J284</f>
        <v>0</v>
      </c>
      <c r="K283" s="122"/>
      <c r="L283" s="22">
        <f t="shared" si="11"/>
        <v>0</v>
      </c>
    </row>
    <row r="284" spans="1:12" ht="15" hidden="1">
      <c r="A284" s="78" t="s">
        <v>197</v>
      </c>
      <c r="B284" s="20" t="s">
        <v>594</v>
      </c>
      <c r="C284" s="20" t="s">
        <v>93</v>
      </c>
      <c r="D284" s="20" t="s">
        <v>18</v>
      </c>
      <c r="E284" s="49" t="s">
        <v>336</v>
      </c>
      <c r="F284" s="31" t="s">
        <v>198</v>
      </c>
      <c r="G284" s="61"/>
      <c r="H284" s="122"/>
      <c r="I284" s="61">
        <f t="shared" si="10"/>
        <v>0</v>
      </c>
      <c r="J284" s="61"/>
      <c r="K284" s="122"/>
      <c r="L284" s="22">
        <f t="shared" si="11"/>
        <v>0</v>
      </c>
    </row>
    <row r="285" spans="1:12" ht="25.5" hidden="1">
      <c r="A285" s="50" t="s">
        <v>337</v>
      </c>
      <c r="B285" s="20" t="s">
        <v>594</v>
      </c>
      <c r="C285" s="20" t="s">
        <v>93</v>
      </c>
      <c r="D285" s="20" t="s">
        <v>18</v>
      </c>
      <c r="E285" s="49" t="s">
        <v>338</v>
      </c>
      <c r="F285" s="31"/>
      <c r="G285" s="61">
        <f>G286</f>
        <v>0</v>
      </c>
      <c r="H285" s="122"/>
      <c r="I285" s="61">
        <f t="shared" si="10"/>
        <v>0</v>
      </c>
      <c r="J285" s="61">
        <f>J286</f>
        <v>0</v>
      </c>
      <c r="K285" s="122"/>
      <c r="L285" s="22">
        <f t="shared" si="11"/>
        <v>0</v>
      </c>
    </row>
    <row r="286" spans="1:12" ht="3.75" customHeight="1" hidden="1">
      <c r="A286" s="78" t="s">
        <v>197</v>
      </c>
      <c r="B286" s="20" t="s">
        <v>594</v>
      </c>
      <c r="C286" s="20" t="s">
        <v>93</v>
      </c>
      <c r="D286" s="20" t="s">
        <v>18</v>
      </c>
      <c r="E286" s="49" t="s">
        <v>338</v>
      </c>
      <c r="F286" s="31" t="s">
        <v>198</v>
      </c>
      <c r="G286" s="61"/>
      <c r="H286" s="122"/>
      <c r="I286" s="61">
        <f t="shared" si="10"/>
        <v>0</v>
      </c>
      <c r="J286" s="61"/>
      <c r="K286" s="122"/>
      <c r="L286" s="22">
        <f t="shared" si="11"/>
        <v>0</v>
      </c>
    </row>
    <row r="287" spans="1:12" ht="52.5" customHeight="1" hidden="1">
      <c r="A287" s="133" t="s">
        <v>339</v>
      </c>
      <c r="B287" s="20" t="s">
        <v>594</v>
      </c>
      <c r="C287" s="20" t="s">
        <v>93</v>
      </c>
      <c r="D287" s="20" t="s">
        <v>18</v>
      </c>
      <c r="E287" s="49" t="s">
        <v>294</v>
      </c>
      <c r="F287" s="31"/>
      <c r="G287" s="61">
        <f>G288</f>
        <v>0</v>
      </c>
      <c r="H287" s="122"/>
      <c r="I287" s="61">
        <f t="shared" si="10"/>
        <v>0</v>
      </c>
      <c r="J287" s="61">
        <f>J288</f>
        <v>0</v>
      </c>
      <c r="K287" s="122"/>
      <c r="L287" s="22">
        <f t="shared" si="11"/>
        <v>0</v>
      </c>
    </row>
    <row r="288" spans="1:12" ht="84" customHeight="1" hidden="1">
      <c r="A288" s="78" t="s">
        <v>340</v>
      </c>
      <c r="B288" s="20" t="s">
        <v>594</v>
      </c>
      <c r="C288" s="32" t="s">
        <v>93</v>
      </c>
      <c r="D288" s="32" t="s">
        <v>18</v>
      </c>
      <c r="E288" s="57" t="s">
        <v>341</v>
      </c>
      <c r="F288" s="34"/>
      <c r="G288" s="123">
        <f>G294</f>
        <v>0</v>
      </c>
      <c r="H288" s="122"/>
      <c r="I288" s="61">
        <f t="shared" si="10"/>
        <v>0</v>
      </c>
      <c r="J288" s="123">
        <f>J294</f>
        <v>0</v>
      </c>
      <c r="K288" s="122"/>
      <c r="L288" s="22">
        <f t="shared" si="11"/>
        <v>0</v>
      </c>
    </row>
    <row r="289" spans="1:12" ht="38.25" hidden="1">
      <c r="A289" s="41" t="s">
        <v>373</v>
      </c>
      <c r="B289" s="20" t="s">
        <v>594</v>
      </c>
      <c r="C289" s="20" t="s">
        <v>93</v>
      </c>
      <c r="D289" s="20" t="s">
        <v>18</v>
      </c>
      <c r="E289" s="45" t="s">
        <v>374</v>
      </c>
      <c r="F289" s="34"/>
      <c r="G289" s="123">
        <f>G290+G292</f>
        <v>0</v>
      </c>
      <c r="H289" s="122"/>
      <c r="I289" s="61">
        <f t="shared" si="10"/>
        <v>0</v>
      </c>
      <c r="J289" s="123">
        <f>J290+J292</f>
        <v>0</v>
      </c>
      <c r="K289" s="122"/>
      <c r="L289" s="22">
        <f t="shared" si="11"/>
        <v>0</v>
      </c>
    </row>
    <row r="290" spans="1:12" ht="24" hidden="1">
      <c r="A290" s="81" t="s">
        <v>375</v>
      </c>
      <c r="B290" s="20" t="s">
        <v>594</v>
      </c>
      <c r="C290" s="20" t="s">
        <v>93</v>
      </c>
      <c r="D290" s="20" t="s">
        <v>18</v>
      </c>
      <c r="E290" s="45" t="s">
        <v>376</v>
      </c>
      <c r="F290" s="31"/>
      <c r="G290" s="123">
        <f>G291</f>
        <v>0</v>
      </c>
      <c r="H290" s="122"/>
      <c r="I290" s="61">
        <f t="shared" si="10"/>
        <v>0</v>
      </c>
      <c r="J290" s="123">
        <f>J291</f>
        <v>0</v>
      </c>
      <c r="K290" s="122"/>
      <c r="L290" s="22">
        <f t="shared" si="11"/>
        <v>0</v>
      </c>
    </row>
    <row r="291" spans="1:12" ht="15" hidden="1">
      <c r="A291" s="78" t="s">
        <v>197</v>
      </c>
      <c r="B291" s="20" t="s">
        <v>594</v>
      </c>
      <c r="C291" s="20" t="s">
        <v>93</v>
      </c>
      <c r="D291" s="20" t="s">
        <v>18</v>
      </c>
      <c r="E291" s="45" t="s">
        <v>376</v>
      </c>
      <c r="F291" s="31" t="s">
        <v>198</v>
      </c>
      <c r="G291" s="123"/>
      <c r="H291" s="122"/>
      <c r="I291" s="61">
        <f t="shared" si="10"/>
        <v>0</v>
      </c>
      <c r="J291" s="123"/>
      <c r="K291" s="122"/>
      <c r="L291" s="22">
        <f t="shared" si="11"/>
        <v>0</v>
      </c>
    </row>
    <row r="292" spans="1:12" ht="30" customHeight="1" hidden="1">
      <c r="A292" s="81" t="s">
        <v>377</v>
      </c>
      <c r="B292" s="20" t="s">
        <v>594</v>
      </c>
      <c r="C292" s="20" t="s">
        <v>93</v>
      </c>
      <c r="D292" s="20" t="s">
        <v>18</v>
      </c>
      <c r="E292" s="45" t="s">
        <v>378</v>
      </c>
      <c r="F292" s="31"/>
      <c r="G292" s="123">
        <f>G293</f>
        <v>0</v>
      </c>
      <c r="H292" s="122"/>
      <c r="I292" s="61">
        <f t="shared" si="10"/>
        <v>0</v>
      </c>
      <c r="J292" s="123">
        <f>J293</f>
        <v>0</v>
      </c>
      <c r="K292" s="122"/>
      <c r="L292" s="22">
        <f t="shared" si="11"/>
        <v>0</v>
      </c>
    </row>
    <row r="293" spans="1:12" ht="15.75" customHeight="1" hidden="1">
      <c r="A293" s="78" t="s">
        <v>197</v>
      </c>
      <c r="B293" s="20" t="s">
        <v>594</v>
      </c>
      <c r="C293" s="20" t="s">
        <v>93</v>
      </c>
      <c r="D293" s="20" t="s">
        <v>18</v>
      </c>
      <c r="E293" s="45" t="s">
        <v>378</v>
      </c>
      <c r="F293" s="31" t="s">
        <v>198</v>
      </c>
      <c r="G293" s="123"/>
      <c r="H293" s="122"/>
      <c r="I293" s="61">
        <f t="shared" si="10"/>
        <v>0</v>
      </c>
      <c r="J293" s="123"/>
      <c r="K293" s="122"/>
      <c r="L293" s="22">
        <f t="shared" si="11"/>
        <v>0</v>
      </c>
    </row>
    <row r="294" spans="1:12" ht="29.25" customHeight="1" hidden="1">
      <c r="A294" s="41" t="s">
        <v>342</v>
      </c>
      <c r="B294" s="20" t="s">
        <v>594</v>
      </c>
      <c r="C294" s="20" t="s">
        <v>93</v>
      </c>
      <c r="D294" s="20" t="s">
        <v>18</v>
      </c>
      <c r="E294" s="45" t="s">
        <v>343</v>
      </c>
      <c r="F294" s="31"/>
      <c r="G294" s="61">
        <f>G295</f>
        <v>0</v>
      </c>
      <c r="H294" s="122"/>
      <c r="I294" s="61">
        <f t="shared" si="10"/>
        <v>0</v>
      </c>
      <c r="J294" s="61">
        <f>J295</f>
        <v>0</v>
      </c>
      <c r="K294" s="122"/>
      <c r="L294" s="22">
        <f t="shared" si="11"/>
        <v>0</v>
      </c>
    </row>
    <row r="295" spans="1:12" ht="39" hidden="1">
      <c r="A295" s="27" t="s">
        <v>344</v>
      </c>
      <c r="B295" s="20" t="s">
        <v>594</v>
      </c>
      <c r="C295" s="20" t="s">
        <v>93</v>
      </c>
      <c r="D295" s="20" t="s">
        <v>18</v>
      </c>
      <c r="E295" s="45" t="s">
        <v>345</v>
      </c>
      <c r="F295" s="31"/>
      <c r="G295" s="61">
        <f>G296</f>
        <v>0</v>
      </c>
      <c r="H295" s="122"/>
      <c r="I295" s="61">
        <f t="shared" si="10"/>
        <v>0</v>
      </c>
      <c r="J295" s="61">
        <f>J296</f>
        <v>0</v>
      </c>
      <c r="K295" s="122"/>
      <c r="L295" s="22">
        <f t="shared" si="11"/>
        <v>0</v>
      </c>
    </row>
    <row r="296" spans="1:12" ht="15" hidden="1">
      <c r="A296" s="78" t="s">
        <v>197</v>
      </c>
      <c r="B296" s="20" t="s">
        <v>594</v>
      </c>
      <c r="C296" s="20" t="s">
        <v>93</v>
      </c>
      <c r="D296" s="20" t="s">
        <v>18</v>
      </c>
      <c r="E296" s="45" t="s">
        <v>345</v>
      </c>
      <c r="F296" s="31" t="s">
        <v>198</v>
      </c>
      <c r="G296" s="61"/>
      <c r="H296" s="122"/>
      <c r="I296" s="61">
        <f t="shared" si="10"/>
        <v>0</v>
      </c>
      <c r="J296" s="61"/>
      <c r="K296" s="122"/>
      <c r="L296" s="22">
        <f t="shared" si="11"/>
        <v>0</v>
      </c>
    </row>
    <row r="297" spans="1:12" ht="43.5" customHeight="1" hidden="1">
      <c r="A297" s="66" t="s">
        <v>267</v>
      </c>
      <c r="B297" s="20" t="s">
        <v>594</v>
      </c>
      <c r="C297" s="20" t="s">
        <v>93</v>
      </c>
      <c r="D297" s="20" t="s">
        <v>18</v>
      </c>
      <c r="E297" s="49" t="s">
        <v>268</v>
      </c>
      <c r="F297" s="31"/>
      <c r="G297" s="61">
        <f>G298</f>
        <v>0</v>
      </c>
      <c r="H297" s="122"/>
      <c r="I297" s="61">
        <f t="shared" si="10"/>
        <v>0</v>
      </c>
      <c r="J297" s="61">
        <f>J298</f>
        <v>0</v>
      </c>
      <c r="K297" s="122"/>
      <c r="L297" s="22">
        <f t="shared" si="11"/>
        <v>0</v>
      </c>
    </row>
    <row r="298" spans="1:12" ht="60" hidden="1">
      <c r="A298" s="134" t="s">
        <v>346</v>
      </c>
      <c r="B298" s="20" t="s">
        <v>594</v>
      </c>
      <c r="C298" s="32" t="s">
        <v>93</v>
      </c>
      <c r="D298" s="32" t="s">
        <v>18</v>
      </c>
      <c r="E298" s="57" t="s">
        <v>270</v>
      </c>
      <c r="F298" s="34"/>
      <c r="G298" s="123">
        <f>G299</f>
        <v>0</v>
      </c>
      <c r="H298" s="122"/>
      <c r="I298" s="61">
        <f t="shared" si="10"/>
        <v>0</v>
      </c>
      <c r="J298" s="123">
        <f>J299</f>
        <v>0</v>
      </c>
      <c r="K298" s="122"/>
      <c r="L298" s="22">
        <f t="shared" si="11"/>
        <v>0</v>
      </c>
    </row>
    <row r="299" spans="1:12" ht="15" hidden="1">
      <c r="A299" s="78" t="s">
        <v>347</v>
      </c>
      <c r="B299" s="20" t="s">
        <v>594</v>
      </c>
      <c r="C299" s="20" t="s">
        <v>93</v>
      </c>
      <c r="D299" s="20" t="s">
        <v>18</v>
      </c>
      <c r="E299" s="49" t="s">
        <v>348</v>
      </c>
      <c r="F299" s="31"/>
      <c r="G299" s="61">
        <f>G300+G308+G302+G304+G306</f>
        <v>0</v>
      </c>
      <c r="H299" s="122"/>
      <c r="I299" s="61">
        <f t="shared" si="10"/>
        <v>0</v>
      </c>
      <c r="J299" s="61">
        <f>J300+J308+J302+J304+J306</f>
        <v>0</v>
      </c>
      <c r="K299" s="122"/>
      <c r="L299" s="22">
        <f t="shared" si="11"/>
        <v>0</v>
      </c>
    </row>
    <row r="300" spans="1:12" ht="21" customHeight="1" hidden="1">
      <c r="A300" s="50" t="s">
        <v>349</v>
      </c>
      <c r="B300" s="20" t="s">
        <v>594</v>
      </c>
      <c r="C300" s="20" t="s">
        <v>93</v>
      </c>
      <c r="D300" s="20" t="s">
        <v>18</v>
      </c>
      <c r="E300" s="49" t="s">
        <v>350</v>
      </c>
      <c r="F300" s="31"/>
      <c r="G300" s="61">
        <f>G301</f>
        <v>0</v>
      </c>
      <c r="H300" s="122"/>
      <c r="I300" s="61">
        <f t="shared" si="10"/>
        <v>0</v>
      </c>
      <c r="J300" s="61">
        <f>J301</f>
        <v>0</v>
      </c>
      <c r="K300" s="122"/>
      <c r="L300" s="22">
        <f t="shared" si="11"/>
        <v>0</v>
      </c>
    </row>
    <row r="301" spans="1:12" ht="15" hidden="1">
      <c r="A301" s="78" t="s">
        <v>197</v>
      </c>
      <c r="B301" s="20" t="s">
        <v>594</v>
      </c>
      <c r="C301" s="20" t="s">
        <v>93</v>
      </c>
      <c r="D301" s="20" t="s">
        <v>18</v>
      </c>
      <c r="E301" s="49" t="s">
        <v>350</v>
      </c>
      <c r="F301" s="31" t="s">
        <v>198</v>
      </c>
      <c r="G301" s="61"/>
      <c r="H301" s="122"/>
      <c r="I301" s="61">
        <f t="shared" si="10"/>
        <v>0</v>
      </c>
      <c r="J301" s="61"/>
      <c r="K301" s="122"/>
      <c r="L301" s="22">
        <f t="shared" si="11"/>
        <v>0</v>
      </c>
    </row>
    <row r="302" spans="1:12" ht="15" hidden="1">
      <c r="A302" s="50" t="s">
        <v>349</v>
      </c>
      <c r="B302" s="20" t="s">
        <v>594</v>
      </c>
      <c r="C302" s="20" t="s">
        <v>93</v>
      </c>
      <c r="D302" s="20" t="s">
        <v>18</v>
      </c>
      <c r="E302" s="49" t="s">
        <v>352</v>
      </c>
      <c r="F302" s="31"/>
      <c r="G302" s="61">
        <f>G303</f>
        <v>0</v>
      </c>
      <c r="H302" s="122"/>
      <c r="I302" s="61">
        <f t="shared" si="10"/>
        <v>0</v>
      </c>
      <c r="J302" s="61">
        <f>J303</f>
        <v>0</v>
      </c>
      <c r="K302" s="122"/>
      <c r="L302" s="22">
        <f t="shared" si="11"/>
        <v>0</v>
      </c>
    </row>
    <row r="303" spans="1:12" ht="15" hidden="1">
      <c r="A303" s="78" t="s">
        <v>197</v>
      </c>
      <c r="B303" s="20" t="s">
        <v>594</v>
      </c>
      <c r="C303" s="20" t="s">
        <v>93</v>
      </c>
      <c r="D303" s="20" t="s">
        <v>18</v>
      </c>
      <c r="E303" s="49" t="s">
        <v>352</v>
      </c>
      <c r="F303" s="31" t="s">
        <v>198</v>
      </c>
      <c r="G303" s="61">
        <f>15000-15000</f>
        <v>0</v>
      </c>
      <c r="H303" s="122"/>
      <c r="I303" s="61">
        <f t="shared" si="10"/>
        <v>0</v>
      </c>
      <c r="J303" s="61">
        <f>15000-15000</f>
        <v>0</v>
      </c>
      <c r="K303" s="122"/>
      <c r="L303" s="22">
        <f t="shared" si="11"/>
        <v>0</v>
      </c>
    </row>
    <row r="304" spans="1:12" ht="38.25" hidden="1">
      <c r="A304" s="72" t="s">
        <v>353</v>
      </c>
      <c r="B304" s="20" t="s">
        <v>594</v>
      </c>
      <c r="C304" s="20" t="s">
        <v>93</v>
      </c>
      <c r="D304" s="20" t="s">
        <v>18</v>
      </c>
      <c r="E304" s="49" t="s">
        <v>354</v>
      </c>
      <c r="F304" s="31"/>
      <c r="G304" s="61">
        <f>G305</f>
        <v>0</v>
      </c>
      <c r="H304" s="122"/>
      <c r="I304" s="61">
        <f t="shared" si="10"/>
        <v>0</v>
      </c>
      <c r="J304" s="61">
        <f>J305</f>
        <v>0</v>
      </c>
      <c r="K304" s="122"/>
      <c r="L304" s="22">
        <f t="shared" si="11"/>
        <v>0</v>
      </c>
    </row>
    <row r="305" spans="1:12" ht="15" hidden="1">
      <c r="A305" s="78" t="s">
        <v>197</v>
      </c>
      <c r="B305" s="20" t="s">
        <v>594</v>
      </c>
      <c r="C305" s="20" t="s">
        <v>93</v>
      </c>
      <c r="D305" s="20" t="s">
        <v>18</v>
      </c>
      <c r="E305" s="49" t="s">
        <v>354</v>
      </c>
      <c r="F305" s="31" t="s">
        <v>198</v>
      </c>
      <c r="G305" s="61"/>
      <c r="H305" s="122"/>
      <c r="I305" s="61">
        <f aca="true" t="shared" si="12" ref="I305:I368">G305+H305</f>
        <v>0</v>
      </c>
      <c r="J305" s="61"/>
      <c r="K305" s="122"/>
      <c r="L305" s="22">
        <f aca="true" t="shared" si="13" ref="L305:L368">J305+K305</f>
        <v>0</v>
      </c>
    </row>
    <row r="306" spans="1:12" ht="24" hidden="1">
      <c r="A306" s="81" t="s">
        <v>355</v>
      </c>
      <c r="B306" s="20" t="s">
        <v>594</v>
      </c>
      <c r="C306" s="20" t="s">
        <v>93</v>
      </c>
      <c r="D306" s="20" t="s">
        <v>18</v>
      </c>
      <c r="E306" s="49" t="s">
        <v>356</v>
      </c>
      <c r="F306" s="31"/>
      <c r="G306" s="61">
        <f>G307</f>
        <v>0</v>
      </c>
      <c r="H306" s="122"/>
      <c r="I306" s="61">
        <f t="shared" si="12"/>
        <v>0</v>
      </c>
      <c r="J306" s="61">
        <f>J307</f>
        <v>0</v>
      </c>
      <c r="K306" s="122"/>
      <c r="L306" s="22">
        <f t="shared" si="13"/>
        <v>0</v>
      </c>
    </row>
    <row r="307" spans="1:12" ht="15" hidden="1">
      <c r="A307" s="78" t="s">
        <v>197</v>
      </c>
      <c r="B307" s="20" t="s">
        <v>594</v>
      </c>
      <c r="C307" s="20" t="s">
        <v>93</v>
      </c>
      <c r="D307" s="20" t="s">
        <v>18</v>
      </c>
      <c r="E307" s="49" t="s">
        <v>356</v>
      </c>
      <c r="F307" s="31" t="s">
        <v>198</v>
      </c>
      <c r="G307" s="61"/>
      <c r="H307" s="122"/>
      <c r="I307" s="61">
        <f t="shared" si="12"/>
        <v>0</v>
      </c>
      <c r="J307" s="61"/>
      <c r="K307" s="122"/>
      <c r="L307" s="22">
        <f t="shared" si="13"/>
        <v>0</v>
      </c>
    </row>
    <row r="308" spans="1:12" ht="39" hidden="1">
      <c r="A308" s="27" t="s">
        <v>344</v>
      </c>
      <c r="B308" s="20" t="s">
        <v>594</v>
      </c>
      <c r="C308" s="20" t="s">
        <v>93</v>
      </c>
      <c r="D308" s="20" t="s">
        <v>18</v>
      </c>
      <c r="E308" s="49" t="s">
        <v>357</v>
      </c>
      <c r="F308" s="31"/>
      <c r="G308" s="61">
        <f>G309</f>
        <v>0</v>
      </c>
      <c r="H308" s="122"/>
      <c r="I308" s="61">
        <f t="shared" si="12"/>
        <v>0</v>
      </c>
      <c r="J308" s="61">
        <f>J309</f>
        <v>0</v>
      </c>
      <c r="K308" s="122"/>
      <c r="L308" s="22">
        <f t="shared" si="13"/>
        <v>0</v>
      </c>
    </row>
    <row r="309" spans="1:12" ht="15" hidden="1">
      <c r="A309" s="78" t="s">
        <v>197</v>
      </c>
      <c r="B309" s="20" t="s">
        <v>594</v>
      </c>
      <c r="C309" s="20" t="s">
        <v>93</v>
      </c>
      <c r="D309" s="20" t="s">
        <v>18</v>
      </c>
      <c r="E309" s="49" t="s">
        <v>357</v>
      </c>
      <c r="F309" s="31" t="s">
        <v>198</v>
      </c>
      <c r="G309" s="61"/>
      <c r="H309" s="122"/>
      <c r="I309" s="61">
        <f t="shared" si="12"/>
        <v>0</v>
      </c>
      <c r="J309" s="61"/>
      <c r="K309" s="122"/>
      <c r="L309" s="22">
        <f t="shared" si="13"/>
        <v>0</v>
      </c>
    </row>
    <row r="310" spans="1:12" ht="15" hidden="1">
      <c r="A310" s="78" t="s">
        <v>358</v>
      </c>
      <c r="B310" s="20" t="s">
        <v>594</v>
      </c>
      <c r="C310" s="20" t="s">
        <v>97</v>
      </c>
      <c r="D310" s="20"/>
      <c r="E310" s="49"/>
      <c r="F310" s="31"/>
      <c r="G310" s="61">
        <f>G311</f>
        <v>0</v>
      </c>
      <c r="H310" s="122"/>
      <c r="I310" s="61">
        <f t="shared" si="12"/>
        <v>0</v>
      </c>
      <c r="J310" s="61">
        <f>J311</f>
        <v>0</v>
      </c>
      <c r="K310" s="122"/>
      <c r="L310" s="22">
        <f t="shared" si="13"/>
        <v>0</v>
      </c>
    </row>
    <row r="311" spans="1:12" ht="15" hidden="1">
      <c r="A311" s="62" t="s">
        <v>359</v>
      </c>
      <c r="B311" s="20" t="s">
        <v>594</v>
      </c>
      <c r="C311" s="20" t="s">
        <v>97</v>
      </c>
      <c r="D311" s="20" t="s">
        <v>93</v>
      </c>
      <c r="E311" s="49"/>
      <c r="F311" s="31"/>
      <c r="G311" s="61">
        <f>G312</f>
        <v>0</v>
      </c>
      <c r="H311" s="122"/>
      <c r="I311" s="61">
        <f t="shared" si="12"/>
        <v>0</v>
      </c>
      <c r="J311" s="61">
        <f>J312</f>
        <v>0</v>
      </c>
      <c r="K311" s="122"/>
      <c r="L311" s="22">
        <f t="shared" si="13"/>
        <v>0</v>
      </c>
    </row>
    <row r="312" spans="1:12" ht="15" hidden="1">
      <c r="A312" s="62" t="s">
        <v>81</v>
      </c>
      <c r="B312" s="20" t="s">
        <v>594</v>
      </c>
      <c r="C312" s="20" t="s">
        <v>97</v>
      </c>
      <c r="D312" s="20" t="s">
        <v>93</v>
      </c>
      <c r="E312" s="49" t="s">
        <v>82</v>
      </c>
      <c r="F312" s="31"/>
      <c r="G312" s="61">
        <f>G313</f>
        <v>0</v>
      </c>
      <c r="H312" s="122"/>
      <c r="I312" s="61">
        <f t="shared" si="12"/>
        <v>0</v>
      </c>
      <c r="J312" s="61">
        <f>J313</f>
        <v>0</v>
      </c>
      <c r="K312" s="122"/>
      <c r="L312" s="22">
        <f t="shared" si="13"/>
        <v>0</v>
      </c>
    </row>
    <row r="313" spans="1:12" ht="15" hidden="1">
      <c r="A313" s="26" t="s">
        <v>88</v>
      </c>
      <c r="B313" s="20" t="s">
        <v>594</v>
      </c>
      <c r="C313" s="20" t="s">
        <v>97</v>
      </c>
      <c r="D313" s="20" t="s">
        <v>93</v>
      </c>
      <c r="E313" s="49" t="s">
        <v>89</v>
      </c>
      <c r="F313" s="31"/>
      <c r="G313" s="61">
        <f>G314</f>
        <v>0</v>
      </c>
      <c r="H313" s="122"/>
      <c r="I313" s="61">
        <f t="shared" si="12"/>
        <v>0</v>
      </c>
      <c r="J313" s="61">
        <f>J314</f>
        <v>0</v>
      </c>
      <c r="K313" s="122"/>
      <c r="L313" s="22">
        <f t="shared" si="13"/>
        <v>0</v>
      </c>
    </row>
    <row r="314" spans="1:12" ht="15" hidden="1">
      <c r="A314" s="26" t="s">
        <v>360</v>
      </c>
      <c r="B314" s="20" t="s">
        <v>594</v>
      </c>
      <c r="C314" s="20" t="s">
        <v>97</v>
      </c>
      <c r="D314" s="20" t="s">
        <v>93</v>
      </c>
      <c r="E314" s="49" t="s">
        <v>361</v>
      </c>
      <c r="F314" s="31"/>
      <c r="G314" s="61">
        <f>G315</f>
        <v>0</v>
      </c>
      <c r="H314" s="122"/>
      <c r="I314" s="61">
        <f t="shared" si="12"/>
        <v>0</v>
      </c>
      <c r="J314" s="61">
        <f>J315</f>
        <v>0</v>
      </c>
      <c r="K314" s="122"/>
      <c r="L314" s="22">
        <f t="shared" si="13"/>
        <v>0</v>
      </c>
    </row>
    <row r="315" spans="1:12" ht="26.25" hidden="1">
      <c r="A315" s="29" t="s">
        <v>37</v>
      </c>
      <c r="B315" s="20" t="s">
        <v>594</v>
      </c>
      <c r="C315" s="20" t="s">
        <v>97</v>
      </c>
      <c r="D315" s="20" t="s">
        <v>93</v>
      </c>
      <c r="E315" s="49" t="s">
        <v>361</v>
      </c>
      <c r="F315" s="31" t="s">
        <v>38</v>
      </c>
      <c r="G315" s="61"/>
      <c r="H315" s="122"/>
      <c r="I315" s="61">
        <f t="shared" si="12"/>
        <v>0</v>
      </c>
      <c r="J315" s="61"/>
      <c r="K315" s="122"/>
      <c r="L315" s="22">
        <f t="shared" si="13"/>
        <v>0</v>
      </c>
    </row>
    <row r="316" spans="1:12" ht="13.5" customHeight="1">
      <c r="A316" s="68" t="s">
        <v>362</v>
      </c>
      <c r="B316" s="20" t="s">
        <v>594</v>
      </c>
      <c r="C316" s="20" t="s">
        <v>104</v>
      </c>
      <c r="D316" s="20"/>
      <c r="E316" s="49"/>
      <c r="F316" s="56"/>
      <c r="G316" s="61">
        <f>G317</f>
        <v>780000</v>
      </c>
      <c r="H316" s="122"/>
      <c r="I316" s="61">
        <f t="shared" si="12"/>
        <v>780000</v>
      </c>
      <c r="J316" s="61">
        <f>J317</f>
        <v>780000</v>
      </c>
      <c r="K316" s="122"/>
      <c r="L316" s="22">
        <f t="shared" si="13"/>
        <v>780000</v>
      </c>
    </row>
    <row r="317" spans="1:12" ht="15">
      <c r="A317" s="26" t="s">
        <v>602</v>
      </c>
      <c r="B317" s="20" t="s">
        <v>594</v>
      </c>
      <c r="C317" s="20" t="s">
        <v>104</v>
      </c>
      <c r="D317" s="20" t="s">
        <v>104</v>
      </c>
      <c r="E317" s="20"/>
      <c r="F317" s="21"/>
      <c r="G317" s="61">
        <f>G318</f>
        <v>780000</v>
      </c>
      <c r="H317" s="122"/>
      <c r="I317" s="61">
        <f t="shared" si="12"/>
        <v>780000</v>
      </c>
      <c r="J317" s="61">
        <f>J318</f>
        <v>780000</v>
      </c>
      <c r="K317" s="122"/>
      <c r="L317" s="22">
        <f t="shared" si="13"/>
        <v>780000</v>
      </c>
    </row>
    <row r="318" spans="1:12" ht="57" customHeight="1">
      <c r="A318" s="41" t="s">
        <v>422</v>
      </c>
      <c r="B318" s="20" t="s">
        <v>594</v>
      </c>
      <c r="C318" s="20" t="s">
        <v>104</v>
      </c>
      <c r="D318" s="20" t="s">
        <v>104</v>
      </c>
      <c r="E318" s="49" t="s">
        <v>423</v>
      </c>
      <c r="F318" s="21"/>
      <c r="G318" s="61">
        <f>G319+G324</f>
        <v>780000</v>
      </c>
      <c r="H318" s="122"/>
      <c r="I318" s="61">
        <f t="shared" si="12"/>
        <v>780000</v>
      </c>
      <c r="J318" s="61">
        <f>J319+J324</f>
        <v>780000</v>
      </c>
      <c r="K318" s="122"/>
      <c r="L318" s="22">
        <f t="shared" si="13"/>
        <v>780000</v>
      </c>
    </row>
    <row r="319" spans="1:12" ht="76.5" customHeight="1">
      <c r="A319" s="41" t="s">
        <v>424</v>
      </c>
      <c r="B319" s="20" t="s">
        <v>594</v>
      </c>
      <c r="C319" s="32" t="s">
        <v>104</v>
      </c>
      <c r="D319" s="32" t="s">
        <v>104</v>
      </c>
      <c r="E319" s="57" t="s">
        <v>425</v>
      </c>
      <c r="F319" s="58"/>
      <c r="G319" s="123">
        <f>G320</f>
        <v>150000</v>
      </c>
      <c r="H319" s="122"/>
      <c r="I319" s="61">
        <f t="shared" si="12"/>
        <v>150000</v>
      </c>
      <c r="J319" s="123">
        <f>J320</f>
        <v>150000</v>
      </c>
      <c r="K319" s="122"/>
      <c r="L319" s="22">
        <f t="shared" si="13"/>
        <v>150000</v>
      </c>
    </row>
    <row r="320" spans="1:12" ht="39.75" customHeight="1">
      <c r="A320" s="41" t="s">
        <v>426</v>
      </c>
      <c r="B320" s="20" t="s">
        <v>594</v>
      </c>
      <c r="C320" s="20" t="s">
        <v>104</v>
      </c>
      <c r="D320" s="20" t="s">
        <v>104</v>
      </c>
      <c r="E320" s="49" t="s">
        <v>427</v>
      </c>
      <c r="F320" s="56"/>
      <c r="G320" s="61">
        <f>G321</f>
        <v>150000</v>
      </c>
      <c r="H320" s="122"/>
      <c r="I320" s="61">
        <f t="shared" si="12"/>
        <v>150000</v>
      </c>
      <c r="J320" s="61">
        <f>J321</f>
        <v>150000</v>
      </c>
      <c r="K320" s="122"/>
      <c r="L320" s="22">
        <f t="shared" si="13"/>
        <v>150000</v>
      </c>
    </row>
    <row r="321" spans="1:12" ht="19.5" customHeight="1">
      <c r="A321" s="41" t="s">
        <v>428</v>
      </c>
      <c r="B321" s="20" t="s">
        <v>594</v>
      </c>
      <c r="C321" s="20" t="s">
        <v>104</v>
      </c>
      <c r="D321" s="20" t="s">
        <v>104</v>
      </c>
      <c r="E321" s="49" t="s">
        <v>429</v>
      </c>
      <c r="F321" s="56"/>
      <c r="G321" s="61">
        <f>G322+G323</f>
        <v>150000</v>
      </c>
      <c r="H321" s="122"/>
      <c r="I321" s="61">
        <f t="shared" si="12"/>
        <v>150000</v>
      </c>
      <c r="J321" s="61">
        <f>J322+J323</f>
        <v>150000</v>
      </c>
      <c r="K321" s="122"/>
      <c r="L321" s="22">
        <f t="shared" si="13"/>
        <v>150000</v>
      </c>
    </row>
    <row r="322" spans="1:12" ht="27.75" customHeight="1">
      <c r="A322" s="29" t="s">
        <v>37</v>
      </c>
      <c r="B322" s="20" t="s">
        <v>594</v>
      </c>
      <c r="C322" s="20" t="s">
        <v>104</v>
      </c>
      <c r="D322" s="20" t="s">
        <v>104</v>
      </c>
      <c r="E322" s="49" t="s">
        <v>429</v>
      </c>
      <c r="F322" s="56" t="s">
        <v>38</v>
      </c>
      <c r="G322" s="61">
        <v>100000</v>
      </c>
      <c r="H322" s="122"/>
      <c r="I322" s="61">
        <f t="shared" si="12"/>
        <v>100000</v>
      </c>
      <c r="J322" s="61">
        <v>100000</v>
      </c>
      <c r="K322" s="122"/>
      <c r="L322" s="22">
        <f t="shared" si="13"/>
        <v>100000</v>
      </c>
    </row>
    <row r="323" spans="1:12" ht="15">
      <c r="A323" s="26" t="s">
        <v>210</v>
      </c>
      <c r="B323" s="20" t="s">
        <v>594</v>
      </c>
      <c r="C323" s="20" t="s">
        <v>104</v>
      </c>
      <c r="D323" s="20" t="s">
        <v>104</v>
      </c>
      <c r="E323" s="49" t="s">
        <v>429</v>
      </c>
      <c r="F323" s="56" t="s">
        <v>211</v>
      </c>
      <c r="G323" s="61">
        <v>50000</v>
      </c>
      <c r="H323" s="122"/>
      <c r="I323" s="61">
        <f t="shared" si="12"/>
        <v>50000</v>
      </c>
      <c r="J323" s="61">
        <v>50000</v>
      </c>
      <c r="K323" s="122"/>
      <c r="L323" s="22">
        <f t="shared" si="13"/>
        <v>50000</v>
      </c>
    </row>
    <row r="324" spans="1:12" ht="51">
      <c r="A324" s="66" t="s">
        <v>430</v>
      </c>
      <c r="B324" s="20" t="s">
        <v>594</v>
      </c>
      <c r="C324" s="20" t="s">
        <v>104</v>
      </c>
      <c r="D324" s="20" t="s">
        <v>104</v>
      </c>
      <c r="E324" s="49" t="s">
        <v>431</v>
      </c>
      <c r="F324" s="56"/>
      <c r="G324" s="61">
        <f>G325</f>
        <v>630000</v>
      </c>
      <c r="H324" s="122"/>
      <c r="I324" s="61">
        <f t="shared" si="12"/>
        <v>630000</v>
      </c>
      <c r="J324" s="61">
        <f>J325</f>
        <v>630000</v>
      </c>
      <c r="K324" s="122"/>
      <c r="L324" s="22">
        <f t="shared" si="13"/>
        <v>630000</v>
      </c>
    </row>
    <row r="325" spans="1:12" ht="25.5">
      <c r="A325" s="41" t="s">
        <v>432</v>
      </c>
      <c r="B325" s="20" t="s">
        <v>594</v>
      </c>
      <c r="C325" s="20" t="s">
        <v>104</v>
      </c>
      <c r="D325" s="20" t="s">
        <v>104</v>
      </c>
      <c r="E325" s="49" t="s">
        <v>433</v>
      </c>
      <c r="F325" s="56"/>
      <c r="G325" s="61">
        <f>G326+G328+G330</f>
        <v>630000</v>
      </c>
      <c r="H325" s="122"/>
      <c r="I325" s="61">
        <f t="shared" si="12"/>
        <v>630000</v>
      </c>
      <c r="J325" s="61">
        <f>J326+J328+J330</f>
        <v>630000</v>
      </c>
      <c r="K325" s="122"/>
      <c r="L325" s="22">
        <f t="shared" si="13"/>
        <v>630000</v>
      </c>
    </row>
    <row r="326" spans="1:12" ht="15" hidden="1">
      <c r="A326" s="26" t="s">
        <v>434</v>
      </c>
      <c r="B326" s="20" t="s">
        <v>594</v>
      </c>
      <c r="C326" s="20" t="s">
        <v>104</v>
      </c>
      <c r="D326" s="20" t="s">
        <v>104</v>
      </c>
      <c r="E326" s="49" t="s">
        <v>435</v>
      </c>
      <c r="F326" s="21"/>
      <c r="G326" s="61">
        <f>G327</f>
        <v>0</v>
      </c>
      <c r="H326" s="122"/>
      <c r="I326" s="61">
        <f t="shared" si="12"/>
        <v>0</v>
      </c>
      <c r="J326" s="61">
        <f>J327</f>
        <v>0</v>
      </c>
      <c r="K326" s="122"/>
      <c r="L326" s="22">
        <f t="shared" si="13"/>
        <v>0</v>
      </c>
    </row>
    <row r="327" spans="1:12" ht="15" hidden="1">
      <c r="A327" s="26" t="s">
        <v>210</v>
      </c>
      <c r="B327" s="20" t="s">
        <v>594</v>
      </c>
      <c r="C327" s="20" t="s">
        <v>104</v>
      </c>
      <c r="D327" s="20" t="s">
        <v>104</v>
      </c>
      <c r="E327" s="49" t="s">
        <v>435</v>
      </c>
      <c r="F327" s="56" t="s">
        <v>211</v>
      </c>
      <c r="G327" s="61"/>
      <c r="H327" s="122"/>
      <c r="I327" s="61">
        <f t="shared" si="12"/>
        <v>0</v>
      </c>
      <c r="J327" s="61"/>
      <c r="K327" s="122"/>
      <c r="L327" s="22">
        <f t="shared" si="13"/>
        <v>0</v>
      </c>
    </row>
    <row r="328" spans="1:12" ht="15">
      <c r="A328" s="85" t="s">
        <v>436</v>
      </c>
      <c r="B328" s="20" t="s">
        <v>594</v>
      </c>
      <c r="C328" s="20" t="s">
        <v>104</v>
      </c>
      <c r="D328" s="20" t="s">
        <v>104</v>
      </c>
      <c r="E328" s="49" t="s">
        <v>437</v>
      </c>
      <c r="F328" s="21"/>
      <c r="G328" s="61">
        <f>G329</f>
        <v>630000</v>
      </c>
      <c r="H328" s="122"/>
      <c r="I328" s="61">
        <f t="shared" si="12"/>
        <v>630000</v>
      </c>
      <c r="J328" s="61">
        <f>J329</f>
        <v>630000</v>
      </c>
      <c r="K328" s="122"/>
      <c r="L328" s="22">
        <f t="shared" si="13"/>
        <v>630000</v>
      </c>
    </row>
    <row r="329" spans="1:12" ht="15">
      <c r="A329" s="26" t="s">
        <v>210</v>
      </c>
      <c r="B329" s="20" t="s">
        <v>594</v>
      </c>
      <c r="C329" s="20" t="s">
        <v>104</v>
      </c>
      <c r="D329" s="20" t="s">
        <v>104</v>
      </c>
      <c r="E329" s="49" t="s">
        <v>437</v>
      </c>
      <c r="F329" s="56" t="s">
        <v>211</v>
      </c>
      <c r="G329" s="61">
        <v>630000</v>
      </c>
      <c r="H329" s="122"/>
      <c r="I329" s="61">
        <f t="shared" si="12"/>
        <v>630000</v>
      </c>
      <c r="J329" s="61">
        <v>630000</v>
      </c>
      <c r="K329" s="122"/>
      <c r="L329" s="22">
        <f t="shared" si="13"/>
        <v>630000</v>
      </c>
    </row>
    <row r="330" spans="1:12" ht="15">
      <c r="A330" s="85" t="s">
        <v>438</v>
      </c>
      <c r="B330" s="20" t="s">
        <v>594</v>
      </c>
      <c r="C330" s="20" t="s">
        <v>104</v>
      </c>
      <c r="D330" s="20" t="s">
        <v>104</v>
      </c>
      <c r="E330" s="49" t="s">
        <v>439</v>
      </c>
      <c r="F330" s="21"/>
      <c r="G330" s="61">
        <f>G331</f>
        <v>0</v>
      </c>
      <c r="H330" s="122"/>
      <c r="I330" s="61">
        <f t="shared" si="12"/>
        <v>0</v>
      </c>
      <c r="J330" s="61">
        <f>J331</f>
        <v>0</v>
      </c>
      <c r="K330" s="122"/>
      <c r="L330" s="22">
        <f t="shared" si="13"/>
        <v>0</v>
      </c>
    </row>
    <row r="331" spans="1:12" ht="15">
      <c r="A331" s="26" t="s">
        <v>210</v>
      </c>
      <c r="B331" s="20" t="s">
        <v>594</v>
      </c>
      <c r="C331" s="20" t="s">
        <v>104</v>
      </c>
      <c r="D331" s="20" t="s">
        <v>104</v>
      </c>
      <c r="E331" s="49" t="s">
        <v>439</v>
      </c>
      <c r="F331" s="56" t="s">
        <v>211</v>
      </c>
      <c r="G331" s="61"/>
      <c r="H331" s="122"/>
      <c r="I331" s="61">
        <f t="shared" si="12"/>
        <v>0</v>
      </c>
      <c r="J331" s="61"/>
      <c r="K331" s="122"/>
      <c r="L331" s="22">
        <f t="shared" si="13"/>
        <v>0</v>
      </c>
    </row>
    <row r="332" spans="1:12" ht="15">
      <c r="A332" s="26" t="s">
        <v>494</v>
      </c>
      <c r="B332" s="20" t="s">
        <v>594</v>
      </c>
      <c r="C332" s="20" t="s">
        <v>215</v>
      </c>
      <c r="D332" s="20"/>
      <c r="E332" s="49"/>
      <c r="F332" s="56"/>
      <c r="G332" s="61">
        <f>G333</f>
        <v>385299</v>
      </c>
      <c r="H332" s="122"/>
      <c r="I332" s="61">
        <f t="shared" si="12"/>
        <v>385299</v>
      </c>
      <c r="J332" s="61">
        <f>J333</f>
        <v>385299</v>
      </c>
      <c r="K332" s="122"/>
      <c r="L332" s="22">
        <f t="shared" si="13"/>
        <v>385299</v>
      </c>
    </row>
    <row r="333" spans="1:12" ht="15">
      <c r="A333" s="41" t="s">
        <v>495</v>
      </c>
      <c r="B333" s="20" t="s">
        <v>594</v>
      </c>
      <c r="C333" s="20" t="s">
        <v>215</v>
      </c>
      <c r="D333" s="20" t="s">
        <v>104</v>
      </c>
      <c r="E333" s="20"/>
      <c r="F333" s="21"/>
      <c r="G333" s="61">
        <f>G334</f>
        <v>385299</v>
      </c>
      <c r="H333" s="122"/>
      <c r="I333" s="61">
        <f t="shared" si="12"/>
        <v>385299</v>
      </c>
      <c r="J333" s="61">
        <f>J334</f>
        <v>385299</v>
      </c>
      <c r="K333" s="122"/>
      <c r="L333" s="22">
        <f t="shared" si="13"/>
        <v>385299</v>
      </c>
    </row>
    <row r="334" spans="1:12" ht="15">
      <c r="A334" s="26" t="s">
        <v>81</v>
      </c>
      <c r="B334" s="20" t="s">
        <v>594</v>
      </c>
      <c r="C334" s="20" t="s">
        <v>215</v>
      </c>
      <c r="D334" s="20" t="s">
        <v>104</v>
      </c>
      <c r="E334" s="45" t="s">
        <v>82</v>
      </c>
      <c r="F334" s="31"/>
      <c r="G334" s="61">
        <f>G335</f>
        <v>385299</v>
      </c>
      <c r="H334" s="122"/>
      <c r="I334" s="61">
        <f t="shared" si="12"/>
        <v>385299</v>
      </c>
      <c r="J334" s="61">
        <f>J335</f>
        <v>385299</v>
      </c>
      <c r="K334" s="122"/>
      <c r="L334" s="22">
        <f t="shared" si="13"/>
        <v>385299</v>
      </c>
    </row>
    <row r="335" spans="1:12" ht="15">
      <c r="A335" s="26" t="s">
        <v>88</v>
      </c>
      <c r="B335" s="20" t="s">
        <v>594</v>
      </c>
      <c r="C335" s="20" t="s">
        <v>215</v>
      </c>
      <c r="D335" s="20" t="s">
        <v>104</v>
      </c>
      <c r="E335" s="20" t="s">
        <v>89</v>
      </c>
      <c r="F335" s="21"/>
      <c r="G335" s="61">
        <f>G336+G338</f>
        <v>385299</v>
      </c>
      <c r="H335" s="122"/>
      <c r="I335" s="61">
        <f t="shared" si="12"/>
        <v>385299</v>
      </c>
      <c r="J335" s="61">
        <f>J336+J338</f>
        <v>385299</v>
      </c>
      <c r="K335" s="122"/>
      <c r="L335" s="22">
        <f t="shared" si="13"/>
        <v>385299</v>
      </c>
    </row>
    <row r="336" spans="1:12" ht="25.5">
      <c r="A336" s="43" t="s">
        <v>496</v>
      </c>
      <c r="B336" s="20" t="s">
        <v>594</v>
      </c>
      <c r="C336" s="20" t="s">
        <v>215</v>
      </c>
      <c r="D336" s="20" t="s">
        <v>104</v>
      </c>
      <c r="E336" s="20" t="s">
        <v>497</v>
      </c>
      <c r="F336" s="21"/>
      <c r="G336" s="61">
        <f>G337</f>
        <v>385299</v>
      </c>
      <c r="H336" s="122"/>
      <c r="I336" s="61">
        <f t="shared" si="12"/>
        <v>385299</v>
      </c>
      <c r="J336" s="61">
        <f>J337</f>
        <v>385299</v>
      </c>
      <c r="K336" s="122"/>
      <c r="L336" s="22">
        <f t="shared" si="13"/>
        <v>385299</v>
      </c>
    </row>
    <row r="337" spans="1:12" ht="26.25">
      <c r="A337" s="29" t="s">
        <v>37</v>
      </c>
      <c r="B337" s="20" t="s">
        <v>594</v>
      </c>
      <c r="C337" s="20" t="s">
        <v>215</v>
      </c>
      <c r="D337" s="20" t="s">
        <v>104</v>
      </c>
      <c r="E337" s="20" t="s">
        <v>497</v>
      </c>
      <c r="F337" s="31" t="s">
        <v>38</v>
      </c>
      <c r="G337" s="61">
        <v>385299</v>
      </c>
      <c r="H337" s="122"/>
      <c r="I337" s="61">
        <f t="shared" si="12"/>
        <v>385299</v>
      </c>
      <c r="J337" s="61">
        <v>385299</v>
      </c>
      <c r="K337" s="122"/>
      <c r="L337" s="22">
        <f t="shared" si="13"/>
        <v>385299</v>
      </c>
    </row>
    <row r="338" spans="1:12" ht="46.5" customHeight="1" hidden="1">
      <c r="A338" s="41" t="s">
        <v>603</v>
      </c>
      <c r="B338" s="20" t="s">
        <v>594</v>
      </c>
      <c r="C338" s="20" t="s">
        <v>215</v>
      </c>
      <c r="D338" s="20" t="s">
        <v>104</v>
      </c>
      <c r="E338" s="20" t="s">
        <v>91</v>
      </c>
      <c r="F338" s="21"/>
      <c r="G338" s="61">
        <f>G339</f>
        <v>0</v>
      </c>
      <c r="H338" s="122"/>
      <c r="I338" s="61">
        <f t="shared" si="12"/>
        <v>0</v>
      </c>
      <c r="J338" s="61">
        <f>J339</f>
        <v>0</v>
      </c>
      <c r="K338" s="122"/>
      <c r="L338" s="22">
        <f t="shared" si="13"/>
        <v>0</v>
      </c>
    </row>
    <row r="339" spans="1:12" ht="26.25" hidden="1">
      <c r="A339" s="29" t="s">
        <v>37</v>
      </c>
      <c r="B339" s="20" t="s">
        <v>594</v>
      </c>
      <c r="C339" s="20" t="s">
        <v>215</v>
      </c>
      <c r="D339" s="20" t="s">
        <v>104</v>
      </c>
      <c r="E339" s="20" t="s">
        <v>91</v>
      </c>
      <c r="F339" s="31" t="s">
        <v>26</v>
      </c>
      <c r="G339" s="61"/>
      <c r="H339" s="122"/>
      <c r="I339" s="61">
        <f t="shared" si="12"/>
        <v>0</v>
      </c>
      <c r="J339" s="61"/>
      <c r="K339" s="122"/>
      <c r="L339" s="22">
        <f t="shared" si="13"/>
        <v>0</v>
      </c>
    </row>
    <row r="340" spans="1:12" ht="17.25" customHeight="1">
      <c r="A340" s="26" t="s">
        <v>498</v>
      </c>
      <c r="B340" s="20" t="s">
        <v>594</v>
      </c>
      <c r="C340" s="20" t="s">
        <v>499</v>
      </c>
      <c r="D340" s="20"/>
      <c r="E340" s="49"/>
      <c r="F340" s="56"/>
      <c r="G340" s="61">
        <f>G341+G347+G363</f>
        <v>12176335</v>
      </c>
      <c r="H340" s="122"/>
      <c r="I340" s="61">
        <f t="shared" si="12"/>
        <v>12176335</v>
      </c>
      <c r="J340" s="61">
        <f>J341+J347+J363</f>
        <v>12176335</v>
      </c>
      <c r="K340" s="122"/>
      <c r="L340" s="22">
        <f t="shared" si="13"/>
        <v>12176335</v>
      </c>
    </row>
    <row r="341" spans="1:12" ht="15">
      <c r="A341" s="26" t="s">
        <v>500</v>
      </c>
      <c r="B341" s="20" t="s">
        <v>594</v>
      </c>
      <c r="C341" s="20" t="s">
        <v>499</v>
      </c>
      <c r="D341" s="20" t="s">
        <v>16</v>
      </c>
      <c r="E341" s="20"/>
      <c r="F341" s="21"/>
      <c r="G341" s="61">
        <f>G342</f>
        <v>268100</v>
      </c>
      <c r="H341" s="122"/>
      <c r="I341" s="61">
        <f t="shared" si="12"/>
        <v>268100</v>
      </c>
      <c r="J341" s="61">
        <f>J342</f>
        <v>268100</v>
      </c>
      <c r="K341" s="122"/>
      <c r="L341" s="22">
        <f t="shared" si="13"/>
        <v>268100</v>
      </c>
    </row>
    <row r="342" spans="1:12" ht="34.5" customHeight="1">
      <c r="A342" s="26" t="s">
        <v>501</v>
      </c>
      <c r="B342" s="20" t="s">
        <v>594</v>
      </c>
      <c r="C342" s="20" t="s">
        <v>499</v>
      </c>
      <c r="D342" s="20" t="s">
        <v>16</v>
      </c>
      <c r="E342" s="20" t="s">
        <v>43</v>
      </c>
      <c r="F342" s="21"/>
      <c r="G342" s="61">
        <f>G343</f>
        <v>268100</v>
      </c>
      <c r="H342" s="122"/>
      <c r="I342" s="61">
        <f t="shared" si="12"/>
        <v>268100</v>
      </c>
      <c r="J342" s="61">
        <f>J343</f>
        <v>268100</v>
      </c>
      <c r="K342" s="122"/>
      <c r="L342" s="22">
        <f t="shared" si="13"/>
        <v>268100</v>
      </c>
    </row>
    <row r="343" spans="1:12" ht="51.75" customHeight="1">
      <c r="A343" s="66" t="s">
        <v>502</v>
      </c>
      <c r="B343" s="20" t="s">
        <v>594</v>
      </c>
      <c r="C343" s="32" t="s">
        <v>499</v>
      </c>
      <c r="D343" s="32" t="s">
        <v>16</v>
      </c>
      <c r="E343" s="32" t="s">
        <v>121</v>
      </c>
      <c r="F343" s="39"/>
      <c r="G343" s="123">
        <f>G345</f>
        <v>268100</v>
      </c>
      <c r="H343" s="122"/>
      <c r="I343" s="61">
        <f t="shared" si="12"/>
        <v>268100</v>
      </c>
      <c r="J343" s="123">
        <f>J345</f>
        <v>268100</v>
      </c>
      <c r="K343" s="122"/>
      <c r="L343" s="22">
        <f t="shared" si="13"/>
        <v>268100</v>
      </c>
    </row>
    <row r="344" spans="1:12" ht="30.75" customHeight="1">
      <c r="A344" s="55" t="s">
        <v>503</v>
      </c>
      <c r="B344" s="20" t="s">
        <v>594</v>
      </c>
      <c r="C344" s="20" t="s">
        <v>499</v>
      </c>
      <c r="D344" s="20" t="s">
        <v>16</v>
      </c>
      <c r="E344" s="20" t="s">
        <v>504</v>
      </c>
      <c r="F344" s="21"/>
      <c r="G344" s="61">
        <f>G345</f>
        <v>268100</v>
      </c>
      <c r="H344" s="122"/>
      <c r="I344" s="61">
        <f t="shared" si="12"/>
        <v>268100</v>
      </c>
      <c r="J344" s="61">
        <f>J345</f>
        <v>268100</v>
      </c>
      <c r="K344" s="122"/>
      <c r="L344" s="22">
        <f t="shared" si="13"/>
        <v>268100</v>
      </c>
    </row>
    <row r="345" spans="1:12" ht="21.75" customHeight="1">
      <c r="A345" s="66" t="s">
        <v>505</v>
      </c>
      <c r="B345" s="20" t="s">
        <v>594</v>
      </c>
      <c r="C345" s="20" t="s">
        <v>506</v>
      </c>
      <c r="D345" s="20" t="s">
        <v>16</v>
      </c>
      <c r="E345" s="20" t="s">
        <v>507</v>
      </c>
      <c r="F345" s="21"/>
      <c r="G345" s="61">
        <f>G346</f>
        <v>268100</v>
      </c>
      <c r="H345" s="122"/>
      <c r="I345" s="61">
        <f t="shared" si="12"/>
        <v>268100</v>
      </c>
      <c r="J345" s="61">
        <f>J346</f>
        <v>268100</v>
      </c>
      <c r="K345" s="122"/>
      <c r="L345" s="22">
        <f t="shared" si="13"/>
        <v>268100</v>
      </c>
    </row>
    <row r="346" spans="1:12" ht="15">
      <c r="A346" s="62" t="s">
        <v>210</v>
      </c>
      <c r="B346" s="20" t="s">
        <v>594</v>
      </c>
      <c r="C346" s="20" t="s">
        <v>506</v>
      </c>
      <c r="D346" s="20" t="s">
        <v>16</v>
      </c>
      <c r="E346" s="20" t="s">
        <v>507</v>
      </c>
      <c r="F346" s="21" t="s">
        <v>211</v>
      </c>
      <c r="G346" s="61">
        <v>268100</v>
      </c>
      <c r="H346" s="122"/>
      <c r="I346" s="61">
        <f t="shared" si="12"/>
        <v>268100</v>
      </c>
      <c r="J346" s="61">
        <v>268100</v>
      </c>
      <c r="K346" s="122"/>
      <c r="L346" s="22">
        <f t="shared" si="13"/>
        <v>268100</v>
      </c>
    </row>
    <row r="347" spans="1:14" ht="17.25" customHeight="1">
      <c r="A347" s="26" t="s">
        <v>508</v>
      </c>
      <c r="B347" s="20" t="s">
        <v>594</v>
      </c>
      <c r="C347" s="20">
        <v>10</v>
      </c>
      <c r="D347" s="20" t="s">
        <v>28</v>
      </c>
      <c r="E347" s="20"/>
      <c r="F347" s="21"/>
      <c r="G347" s="61">
        <f>G348</f>
        <v>10509531</v>
      </c>
      <c r="H347" s="122"/>
      <c r="I347" s="61">
        <f t="shared" si="12"/>
        <v>10509531</v>
      </c>
      <c r="J347" s="61">
        <f>J348</f>
        <v>10509531</v>
      </c>
      <c r="K347" s="122"/>
      <c r="L347" s="22">
        <f t="shared" si="13"/>
        <v>10509531</v>
      </c>
      <c r="M347" s="28"/>
      <c r="N347" s="28"/>
    </row>
    <row r="348" spans="1:12" ht="34.5" customHeight="1">
      <c r="A348" s="26" t="s">
        <v>501</v>
      </c>
      <c r="B348" s="20" t="s">
        <v>594</v>
      </c>
      <c r="C348" s="20">
        <v>10</v>
      </c>
      <c r="D348" s="20" t="s">
        <v>28</v>
      </c>
      <c r="E348" s="20" t="s">
        <v>43</v>
      </c>
      <c r="F348" s="21"/>
      <c r="G348" s="61">
        <f>G349</f>
        <v>10509531</v>
      </c>
      <c r="H348" s="122"/>
      <c r="I348" s="61">
        <f t="shared" si="12"/>
        <v>10509531</v>
      </c>
      <c r="J348" s="61">
        <f>J349</f>
        <v>10509531</v>
      </c>
      <c r="K348" s="122"/>
      <c r="L348" s="22">
        <f t="shared" si="13"/>
        <v>10509531</v>
      </c>
    </row>
    <row r="349" spans="1:12" ht="46.5" customHeight="1">
      <c r="A349" s="48" t="s">
        <v>514</v>
      </c>
      <c r="B349" s="20" t="s">
        <v>594</v>
      </c>
      <c r="C349" s="32">
        <v>10</v>
      </c>
      <c r="D349" s="32" t="s">
        <v>28</v>
      </c>
      <c r="E349" s="32" t="s">
        <v>121</v>
      </c>
      <c r="F349" s="39"/>
      <c r="G349" s="123">
        <f>G350</f>
        <v>10509531</v>
      </c>
      <c r="H349" s="122"/>
      <c r="I349" s="61">
        <f t="shared" si="12"/>
        <v>10509531</v>
      </c>
      <c r="J349" s="123">
        <f>J350</f>
        <v>10509531</v>
      </c>
      <c r="K349" s="122"/>
      <c r="L349" s="22">
        <f t="shared" si="13"/>
        <v>10509531</v>
      </c>
    </row>
    <row r="350" spans="1:12" ht="35.25" customHeight="1">
      <c r="A350" s="48" t="s">
        <v>515</v>
      </c>
      <c r="B350" s="20" t="s">
        <v>594</v>
      </c>
      <c r="C350" s="20">
        <v>10</v>
      </c>
      <c r="D350" s="20" t="s">
        <v>28</v>
      </c>
      <c r="E350" s="20" t="s">
        <v>516</v>
      </c>
      <c r="F350" s="21"/>
      <c r="G350" s="61">
        <f>G351+G354+G357+G360</f>
        <v>10509531</v>
      </c>
      <c r="H350" s="122"/>
      <c r="I350" s="61">
        <f t="shared" si="12"/>
        <v>10509531</v>
      </c>
      <c r="J350" s="61">
        <f>J351+J354+J357+J360</f>
        <v>10509531</v>
      </c>
      <c r="K350" s="122"/>
      <c r="L350" s="22">
        <f t="shared" si="13"/>
        <v>10509531</v>
      </c>
    </row>
    <row r="351" spans="1:12" ht="26.25">
      <c r="A351" s="27" t="s">
        <v>517</v>
      </c>
      <c r="B351" s="20" t="s">
        <v>594</v>
      </c>
      <c r="C351" s="20">
        <v>10</v>
      </c>
      <c r="D351" s="20" t="s">
        <v>28</v>
      </c>
      <c r="E351" s="20" t="s">
        <v>518</v>
      </c>
      <c r="F351" s="21"/>
      <c r="G351" s="61">
        <f>G353+G352</f>
        <v>43900</v>
      </c>
      <c r="H351" s="122"/>
      <c r="I351" s="61">
        <f t="shared" si="12"/>
        <v>43900</v>
      </c>
      <c r="J351" s="61">
        <f>J353+J352</f>
        <v>43900</v>
      </c>
      <c r="K351" s="122"/>
      <c r="L351" s="22">
        <f t="shared" si="13"/>
        <v>43900</v>
      </c>
    </row>
    <row r="352" spans="1:12" ht="15" customHeight="1">
      <c r="A352" s="29" t="s">
        <v>37</v>
      </c>
      <c r="B352" s="20" t="s">
        <v>594</v>
      </c>
      <c r="C352" s="20">
        <v>10</v>
      </c>
      <c r="D352" s="20" t="s">
        <v>28</v>
      </c>
      <c r="E352" s="20" t="s">
        <v>518</v>
      </c>
      <c r="F352" s="21" t="s">
        <v>38</v>
      </c>
      <c r="G352" s="61">
        <v>770</v>
      </c>
      <c r="H352" s="122"/>
      <c r="I352" s="61">
        <f t="shared" si="12"/>
        <v>770</v>
      </c>
      <c r="J352" s="61">
        <v>770</v>
      </c>
      <c r="K352" s="122"/>
      <c r="L352" s="22">
        <f t="shared" si="13"/>
        <v>770</v>
      </c>
    </row>
    <row r="353" spans="1:12" ht="17.25" customHeight="1">
      <c r="A353" s="94" t="s">
        <v>210</v>
      </c>
      <c r="B353" s="20" t="s">
        <v>594</v>
      </c>
      <c r="C353" s="20">
        <v>10</v>
      </c>
      <c r="D353" s="20" t="s">
        <v>28</v>
      </c>
      <c r="E353" s="20" t="s">
        <v>518</v>
      </c>
      <c r="F353" s="21" t="s">
        <v>211</v>
      </c>
      <c r="G353" s="61">
        <v>43130</v>
      </c>
      <c r="H353" s="122"/>
      <c r="I353" s="61">
        <f t="shared" si="12"/>
        <v>43130</v>
      </c>
      <c r="J353" s="61">
        <v>43130</v>
      </c>
      <c r="K353" s="122"/>
      <c r="L353" s="22">
        <f t="shared" si="13"/>
        <v>43130</v>
      </c>
    </row>
    <row r="354" spans="1:12" ht="34.5" customHeight="1">
      <c r="A354" s="27" t="s">
        <v>519</v>
      </c>
      <c r="B354" s="20" t="s">
        <v>594</v>
      </c>
      <c r="C354" s="20">
        <v>10</v>
      </c>
      <c r="D354" s="20" t="s">
        <v>28</v>
      </c>
      <c r="E354" s="20" t="s">
        <v>520</v>
      </c>
      <c r="F354" s="21"/>
      <c r="G354" s="61">
        <f>G356+G355</f>
        <v>431394</v>
      </c>
      <c r="H354" s="122"/>
      <c r="I354" s="61">
        <f t="shared" si="12"/>
        <v>431394</v>
      </c>
      <c r="J354" s="61">
        <f>J356+J355</f>
        <v>431394</v>
      </c>
      <c r="K354" s="122"/>
      <c r="L354" s="22">
        <f t="shared" si="13"/>
        <v>431394</v>
      </c>
    </row>
    <row r="355" spans="1:12" ht="34.5" customHeight="1">
      <c r="A355" s="29" t="s">
        <v>37</v>
      </c>
      <c r="B355" s="20" t="s">
        <v>594</v>
      </c>
      <c r="C355" s="20">
        <v>10</v>
      </c>
      <c r="D355" s="20" t="s">
        <v>28</v>
      </c>
      <c r="E355" s="20" t="s">
        <v>520</v>
      </c>
      <c r="F355" s="21" t="s">
        <v>38</v>
      </c>
      <c r="G355" s="61">
        <v>4700</v>
      </c>
      <c r="H355" s="122"/>
      <c r="I355" s="61">
        <f t="shared" si="12"/>
        <v>4700</v>
      </c>
      <c r="J355" s="61">
        <v>4700</v>
      </c>
      <c r="K355" s="122"/>
      <c r="L355" s="22">
        <f t="shared" si="13"/>
        <v>4700</v>
      </c>
    </row>
    <row r="356" spans="1:12" ht="24.75" customHeight="1">
      <c r="A356" s="94" t="s">
        <v>210</v>
      </c>
      <c r="B356" s="20" t="s">
        <v>594</v>
      </c>
      <c r="C356" s="20">
        <v>10</v>
      </c>
      <c r="D356" s="20" t="s">
        <v>28</v>
      </c>
      <c r="E356" s="20" t="s">
        <v>520</v>
      </c>
      <c r="F356" s="21" t="s">
        <v>211</v>
      </c>
      <c r="G356" s="61">
        <v>426694</v>
      </c>
      <c r="H356" s="122"/>
      <c r="I356" s="61">
        <f t="shared" si="12"/>
        <v>426694</v>
      </c>
      <c r="J356" s="61">
        <v>426694</v>
      </c>
      <c r="K356" s="122"/>
      <c r="L356" s="22">
        <f t="shared" si="13"/>
        <v>426694</v>
      </c>
    </row>
    <row r="357" spans="1:12" ht="18.75" customHeight="1">
      <c r="A357" s="26" t="s">
        <v>521</v>
      </c>
      <c r="B357" s="20" t="s">
        <v>594</v>
      </c>
      <c r="C357" s="20">
        <v>10</v>
      </c>
      <c r="D357" s="20" t="s">
        <v>28</v>
      </c>
      <c r="E357" s="20" t="s">
        <v>522</v>
      </c>
      <c r="F357" s="21"/>
      <c r="G357" s="61">
        <f>G359+G358</f>
        <v>9049237</v>
      </c>
      <c r="H357" s="122"/>
      <c r="I357" s="61">
        <f t="shared" si="12"/>
        <v>9049237</v>
      </c>
      <c r="J357" s="61">
        <f>J359+J358</f>
        <v>9049237</v>
      </c>
      <c r="K357" s="122"/>
      <c r="L357" s="22">
        <f t="shared" si="13"/>
        <v>9049237</v>
      </c>
    </row>
    <row r="358" spans="1:12" ht="33" customHeight="1">
      <c r="A358" s="29" t="s">
        <v>37</v>
      </c>
      <c r="B358" s="20" t="s">
        <v>594</v>
      </c>
      <c r="C358" s="20">
        <v>10</v>
      </c>
      <c r="D358" s="20" t="s">
        <v>28</v>
      </c>
      <c r="E358" s="20" t="s">
        <v>522</v>
      </c>
      <c r="F358" s="21" t="s">
        <v>38</v>
      </c>
      <c r="G358" s="61">
        <f>90000+62000</f>
        <v>152000</v>
      </c>
      <c r="H358" s="122"/>
      <c r="I358" s="61">
        <f t="shared" si="12"/>
        <v>152000</v>
      </c>
      <c r="J358" s="61">
        <f>90000+62000</f>
        <v>152000</v>
      </c>
      <c r="K358" s="122"/>
      <c r="L358" s="22">
        <f t="shared" si="13"/>
        <v>152000</v>
      </c>
    </row>
    <row r="359" spans="1:12" ht="20.25" customHeight="1">
      <c r="A359" s="94" t="s">
        <v>210</v>
      </c>
      <c r="B359" s="20" t="s">
        <v>594</v>
      </c>
      <c r="C359" s="20">
        <v>10</v>
      </c>
      <c r="D359" s="20" t="s">
        <v>28</v>
      </c>
      <c r="E359" s="20" t="s">
        <v>522</v>
      </c>
      <c r="F359" s="21" t="s">
        <v>211</v>
      </c>
      <c r="G359" s="61">
        <f>8897237</f>
        <v>8897237</v>
      </c>
      <c r="H359" s="122"/>
      <c r="I359" s="61">
        <f t="shared" si="12"/>
        <v>8897237</v>
      </c>
      <c r="J359" s="61">
        <f>8897237</f>
        <v>8897237</v>
      </c>
      <c r="K359" s="122"/>
      <c r="L359" s="22">
        <f t="shared" si="13"/>
        <v>8897237</v>
      </c>
    </row>
    <row r="360" spans="1:12" s="8" customFormat="1" ht="15">
      <c r="A360" s="26" t="s">
        <v>523</v>
      </c>
      <c r="B360" s="20" t="s">
        <v>594</v>
      </c>
      <c r="C360" s="20">
        <v>10</v>
      </c>
      <c r="D360" s="20" t="s">
        <v>28</v>
      </c>
      <c r="E360" s="20" t="s">
        <v>524</v>
      </c>
      <c r="F360" s="21"/>
      <c r="G360" s="61">
        <f>G362+G361</f>
        <v>985000</v>
      </c>
      <c r="H360" s="122"/>
      <c r="I360" s="61">
        <f t="shared" si="12"/>
        <v>985000</v>
      </c>
      <c r="J360" s="61">
        <f>J362+J361</f>
        <v>985000</v>
      </c>
      <c r="K360" s="122"/>
      <c r="L360" s="22">
        <f t="shared" si="13"/>
        <v>985000</v>
      </c>
    </row>
    <row r="361" spans="1:12" ht="26.25">
      <c r="A361" s="29" t="s">
        <v>37</v>
      </c>
      <c r="B361" s="20" t="s">
        <v>594</v>
      </c>
      <c r="C361" s="20">
        <v>10</v>
      </c>
      <c r="D361" s="20" t="s">
        <v>28</v>
      </c>
      <c r="E361" s="20" t="s">
        <v>524</v>
      </c>
      <c r="F361" s="21" t="s">
        <v>38</v>
      </c>
      <c r="G361" s="61">
        <f>16000+3400</f>
        <v>19400</v>
      </c>
      <c r="H361" s="122"/>
      <c r="I361" s="61">
        <f t="shared" si="12"/>
        <v>19400</v>
      </c>
      <c r="J361" s="61">
        <f>16000+3400</f>
        <v>19400</v>
      </c>
      <c r="K361" s="122"/>
      <c r="L361" s="22">
        <f t="shared" si="13"/>
        <v>19400</v>
      </c>
    </row>
    <row r="362" spans="1:12" ht="15">
      <c r="A362" s="94" t="s">
        <v>210</v>
      </c>
      <c r="B362" s="20" t="s">
        <v>594</v>
      </c>
      <c r="C362" s="20">
        <v>10</v>
      </c>
      <c r="D362" s="20" t="s">
        <v>28</v>
      </c>
      <c r="E362" s="20" t="s">
        <v>524</v>
      </c>
      <c r="F362" s="21" t="s">
        <v>211</v>
      </c>
      <c r="G362" s="61">
        <f>965600</f>
        <v>965600</v>
      </c>
      <c r="H362" s="122"/>
      <c r="I362" s="61">
        <f t="shared" si="12"/>
        <v>965600</v>
      </c>
      <c r="J362" s="61">
        <f>965600</f>
        <v>965600</v>
      </c>
      <c r="K362" s="122"/>
      <c r="L362" s="22">
        <f t="shared" si="13"/>
        <v>965600</v>
      </c>
    </row>
    <row r="363" spans="1:12" ht="24" customHeight="1">
      <c r="A363" s="26" t="s">
        <v>533</v>
      </c>
      <c r="B363" s="20" t="s">
        <v>594</v>
      </c>
      <c r="C363" s="20">
        <v>10</v>
      </c>
      <c r="D363" s="20" t="s">
        <v>41</v>
      </c>
      <c r="E363" s="20"/>
      <c r="F363" s="21"/>
      <c r="G363" s="61">
        <f>G364+G373+G377</f>
        <v>1398704</v>
      </c>
      <c r="H363" s="61">
        <f>H364</f>
        <v>0</v>
      </c>
      <c r="I363" s="61">
        <f t="shared" si="12"/>
        <v>1398704</v>
      </c>
      <c r="J363" s="61">
        <f>J364+J373+J377</f>
        <v>1398704</v>
      </c>
      <c r="K363" s="61">
        <f>K364</f>
        <v>0</v>
      </c>
      <c r="L363" s="22">
        <f t="shared" si="13"/>
        <v>1398704</v>
      </c>
    </row>
    <row r="364" spans="1:12" ht="36.75" customHeight="1">
      <c r="A364" s="26" t="s">
        <v>119</v>
      </c>
      <c r="B364" s="20" t="s">
        <v>594</v>
      </c>
      <c r="C364" s="20">
        <v>10</v>
      </c>
      <c r="D364" s="20" t="s">
        <v>41</v>
      </c>
      <c r="E364" s="96" t="s">
        <v>43</v>
      </c>
      <c r="F364" s="21"/>
      <c r="G364" s="61">
        <f>G365+G370</f>
        <v>1398704</v>
      </c>
      <c r="H364" s="61">
        <f>H365</f>
        <v>0</v>
      </c>
      <c r="I364" s="61">
        <f t="shared" si="12"/>
        <v>1398704</v>
      </c>
      <c r="J364" s="61">
        <f>J365+J370</f>
        <v>1398704</v>
      </c>
      <c r="K364" s="61">
        <f>K365</f>
        <v>0</v>
      </c>
      <c r="L364" s="22">
        <f t="shared" si="13"/>
        <v>1398704</v>
      </c>
    </row>
    <row r="365" spans="1:12" ht="48" customHeight="1">
      <c r="A365" s="48" t="s">
        <v>514</v>
      </c>
      <c r="B365" s="20" t="s">
        <v>594</v>
      </c>
      <c r="C365" s="20">
        <v>10</v>
      </c>
      <c r="D365" s="20" t="s">
        <v>41</v>
      </c>
      <c r="E365" s="96" t="s">
        <v>121</v>
      </c>
      <c r="F365" s="21"/>
      <c r="G365" s="61">
        <f>G366</f>
        <v>1398704</v>
      </c>
      <c r="H365" s="61">
        <f>H368+H369</f>
        <v>0</v>
      </c>
      <c r="I365" s="61">
        <f t="shared" si="12"/>
        <v>1398704</v>
      </c>
      <c r="J365" s="61">
        <f>J366</f>
        <v>1398704</v>
      </c>
      <c r="K365" s="61">
        <f>K368+K369</f>
        <v>0</v>
      </c>
      <c r="L365" s="22">
        <f t="shared" si="13"/>
        <v>1398704</v>
      </c>
    </row>
    <row r="366" spans="1:12" ht="30.75" customHeight="1">
      <c r="A366" s="48" t="s">
        <v>515</v>
      </c>
      <c r="B366" s="20" t="s">
        <v>594</v>
      </c>
      <c r="C366" s="20">
        <v>10</v>
      </c>
      <c r="D366" s="20" t="s">
        <v>41</v>
      </c>
      <c r="E366" s="20" t="s">
        <v>516</v>
      </c>
      <c r="F366" s="21"/>
      <c r="G366" s="61">
        <f>G367</f>
        <v>1398704</v>
      </c>
      <c r="H366" s="61"/>
      <c r="I366" s="61">
        <f>G366+H366</f>
        <v>1398704</v>
      </c>
      <c r="J366" s="61">
        <f>J368+J369</f>
        <v>1398704</v>
      </c>
      <c r="K366" s="61"/>
      <c r="L366" s="22">
        <f t="shared" si="13"/>
        <v>1398704</v>
      </c>
    </row>
    <row r="367" spans="1:12" ht="27.75" customHeight="1">
      <c r="A367" s="26" t="s">
        <v>534</v>
      </c>
      <c r="B367" s="20" t="s">
        <v>594</v>
      </c>
      <c r="C367" s="20" t="s">
        <v>499</v>
      </c>
      <c r="D367" s="20" t="s">
        <v>41</v>
      </c>
      <c r="E367" s="20" t="s">
        <v>535</v>
      </c>
      <c r="F367" s="21"/>
      <c r="G367" s="61">
        <f>G368+G369</f>
        <v>1398704</v>
      </c>
      <c r="H367" s="61"/>
      <c r="I367" s="61">
        <f>G367+H367</f>
        <v>1398704</v>
      </c>
      <c r="J367" s="61">
        <f>J368+J369</f>
        <v>1398704</v>
      </c>
      <c r="K367" s="61"/>
      <c r="L367" s="22">
        <f t="shared" si="13"/>
        <v>1398704</v>
      </c>
    </row>
    <row r="368" spans="1:12" ht="24" customHeight="1">
      <c r="A368" s="29" t="s">
        <v>37</v>
      </c>
      <c r="B368" s="20" t="s">
        <v>594</v>
      </c>
      <c r="C368" s="20" t="s">
        <v>499</v>
      </c>
      <c r="D368" s="20" t="s">
        <v>41</v>
      </c>
      <c r="E368" s="20" t="s">
        <v>535</v>
      </c>
      <c r="F368" s="21" t="s">
        <v>38</v>
      </c>
      <c r="G368" s="61">
        <v>260</v>
      </c>
      <c r="H368" s="122"/>
      <c r="I368" s="61">
        <f t="shared" si="12"/>
        <v>260</v>
      </c>
      <c r="J368" s="61">
        <v>260</v>
      </c>
      <c r="K368" s="122"/>
      <c r="L368" s="22">
        <f t="shared" si="13"/>
        <v>260</v>
      </c>
    </row>
    <row r="369" spans="1:12" ht="15">
      <c r="A369" s="94" t="s">
        <v>210</v>
      </c>
      <c r="B369" s="20" t="s">
        <v>594</v>
      </c>
      <c r="C369" s="20" t="s">
        <v>499</v>
      </c>
      <c r="D369" s="20" t="s">
        <v>41</v>
      </c>
      <c r="E369" s="20" t="s">
        <v>535</v>
      </c>
      <c r="F369" s="21" t="s">
        <v>211</v>
      </c>
      <c r="G369" s="61">
        <v>1398444</v>
      </c>
      <c r="H369" s="122"/>
      <c r="I369" s="61">
        <f aca="true" t="shared" si="14" ref="I369:I407">G369+H369</f>
        <v>1398444</v>
      </c>
      <c r="J369" s="61">
        <v>1398444</v>
      </c>
      <c r="K369" s="122"/>
      <c r="L369" s="22">
        <f aca="true" t="shared" si="15" ref="L369:L407">J369+K369</f>
        <v>1398444</v>
      </c>
    </row>
    <row r="370" spans="1:12" ht="38.25" hidden="1">
      <c r="A370" s="37" t="s">
        <v>46</v>
      </c>
      <c r="B370" s="20" t="s">
        <v>594</v>
      </c>
      <c r="C370" s="20" t="s">
        <v>499</v>
      </c>
      <c r="D370" s="20" t="s">
        <v>41</v>
      </c>
      <c r="E370" s="30" t="s">
        <v>47</v>
      </c>
      <c r="F370" s="21"/>
      <c r="G370" s="61">
        <f>G371</f>
        <v>0</v>
      </c>
      <c r="H370" s="122"/>
      <c r="I370" s="61">
        <f t="shared" si="14"/>
        <v>0</v>
      </c>
      <c r="J370" s="61">
        <f>J371</f>
        <v>0</v>
      </c>
      <c r="K370" s="122"/>
      <c r="L370" s="22">
        <f t="shared" si="15"/>
        <v>0</v>
      </c>
    </row>
    <row r="371" spans="1:12" ht="39" hidden="1">
      <c r="A371" s="38" t="s">
        <v>48</v>
      </c>
      <c r="B371" s="20" t="s">
        <v>594</v>
      </c>
      <c r="C371" s="20">
        <v>10</v>
      </c>
      <c r="D371" s="20" t="s">
        <v>41</v>
      </c>
      <c r="E371" s="20" t="s">
        <v>49</v>
      </c>
      <c r="F371" s="21"/>
      <c r="G371" s="61">
        <f>G372</f>
        <v>0</v>
      </c>
      <c r="H371" s="122"/>
      <c r="I371" s="61">
        <f t="shared" si="14"/>
        <v>0</v>
      </c>
      <c r="J371" s="61">
        <f>J372</f>
        <v>0</v>
      </c>
      <c r="K371" s="122"/>
      <c r="L371" s="22">
        <f t="shared" si="15"/>
        <v>0</v>
      </c>
    </row>
    <row r="372" spans="1:12" ht="39" hidden="1">
      <c r="A372" s="29" t="s">
        <v>25</v>
      </c>
      <c r="B372" s="20" t="s">
        <v>594</v>
      </c>
      <c r="C372" s="20">
        <v>10</v>
      </c>
      <c r="D372" s="20" t="s">
        <v>41</v>
      </c>
      <c r="E372" s="20" t="s">
        <v>49</v>
      </c>
      <c r="F372" s="21" t="s">
        <v>26</v>
      </c>
      <c r="G372" s="61"/>
      <c r="H372" s="122"/>
      <c r="I372" s="61">
        <f t="shared" si="14"/>
        <v>0</v>
      </c>
      <c r="J372" s="61"/>
      <c r="K372" s="122"/>
      <c r="L372" s="22">
        <f t="shared" si="15"/>
        <v>0</v>
      </c>
    </row>
    <row r="373" spans="1:12" ht="64.5" hidden="1">
      <c r="A373" s="26" t="s">
        <v>66</v>
      </c>
      <c r="B373" s="20" t="s">
        <v>594</v>
      </c>
      <c r="C373" s="20">
        <v>10</v>
      </c>
      <c r="D373" s="20" t="s">
        <v>41</v>
      </c>
      <c r="E373" s="33" t="s">
        <v>67</v>
      </c>
      <c r="F373" s="34"/>
      <c r="G373" s="61">
        <f>G374</f>
        <v>0</v>
      </c>
      <c r="H373" s="122"/>
      <c r="I373" s="61">
        <f t="shared" si="14"/>
        <v>0</v>
      </c>
      <c r="J373" s="61">
        <f>J374</f>
        <v>0</v>
      </c>
      <c r="K373" s="122"/>
      <c r="L373" s="22">
        <f t="shared" si="15"/>
        <v>0</v>
      </c>
    </row>
    <row r="374" spans="1:12" ht="38.25" hidden="1">
      <c r="A374" s="40" t="s">
        <v>68</v>
      </c>
      <c r="B374" s="20" t="s">
        <v>594</v>
      </c>
      <c r="C374" s="20">
        <v>10</v>
      </c>
      <c r="D374" s="20" t="s">
        <v>41</v>
      </c>
      <c r="E374" s="30" t="s">
        <v>69</v>
      </c>
      <c r="F374" s="31"/>
      <c r="G374" s="61">
        <f>G375</f>
        <v>0</v>
      </c>
      <c r="H374" s="122"/>
      <c r="I374" s="61">
        <f t="shared" si="14"/>
        <v>0</v>
      </c>
      <c r="J374" s="61">
        <f>J375</f>
        <v>0</v>
      </c>
      <c r="K374" s="122"/>
      <c r="L374" s="22">
        <f t="shared" si="15"/>
        <v>0</v>
      </c>
    </row>
    <row r="375" spans="1:12" ht="39" hidden="1">
      <c r="A375" s="38" t="s">
        <v>70</v>
      </c>
      <c r="B375" s="20" t="s">
        <v>594</v>
      </c>
      <c r="C375" s="20">
        <v>10</v>
      </c>
      <c r="D375" s="20" t="s">
        <v>41</v>
      </c>
      <c r="E375" s="20" t="s">
        <v>71</v>
      </c>
      <c r="F375" s="21"/>
      <c r="G375" s="61">
        <f>G376</f>
        <v>0</v>
      </c>
      <c r="H375" s="122"/>
      <c r="I375" s="61">
        <f t="shared" si="14"/>
        <v>0</v>
      </c>
      <c r="J375" s="61">
        <f>J376</f>
        <v>0</v>
      </c>
      <c r="K375" s="122"/>
      <c r="L375" s="22">
        <f t="shared" si="15"/>
        <v>0</v>
      </c>
    </row>
    <row r="376" spans="1:12" ht="39" hidden="1">
      <c r="A376" s="29" t="s">
        <v>25</v>
      </c>
      <c r="B376" s="20" t="s">
        <v>594</v>
      </c>
      <c r="C376" s="20">
        <v>10</v>
      </c>
      <c r="D376" s="20" t="s">
        <v>41</v>
      </c>
      <c r="E376" s="20" t="s">
        <v>71</v>
      </c>
      <c r="F376" s="31" t="s">
        <v>26</v>
      </c>
      <c r="G376" s="61"/>
      <c r="H376" s="122"/>
      <c r="I376" s="61">
        <f t="shared" si="14"/>
        <v>0</v>
      </c>
      <c r="J376" s="61"/>
      <c r="K376" s="122"/>
      <c r="L376" s="22">
        <f t="shared" si="15"/>
        <v>0</v>
      </c>
    </row>
    <row r="377" spans="1:12" ht="15" hidden="1">
      <c r="A377" s="29" t="s">
        <v>74</v>
      </c>
      <c r="B377" s="20" t="s">
        <v>594</v>
      </c>
      <c r="C377" s="20">
        <v>10</v>
      </c>
      <c r="D377" s="20" t="s">
        <v>41</v>
      </c>
      <c r="E377" s="20" t="s">
        <v>75</v>
      </c>
      <c r="F377" s="21"/>
      <c r="G377" s="61">
        <f>G378</f>
        <v>0</v>
      </c>
      <c r="H377" s="122"/>
      <c r="I377" s="61">
        <f t="shared" si="14"/>
        <v>0</v>
      </c>
      <c r="J377" s="61">
        <f>J378</f>
        <v>0</v>
      </c>
      <c r="K377" s="122"/>
      <c r="L377" s="22">
        <f t="shared" si="15"/>
        <v>0</v>
      </c>
    </row>
    <row r="378" spans="1:12" ht="15" hidden="1">
      <c r="A378" s="27" t="s">
        <v>76</v>
      </c>
      <c r="B378" s="20" t="s">
        <v>594</v>
      </c>
      <c r="C378" s="20">
        <v>10</v>
      </c>
      <c r="D378" s="20" t="s">
        <v>41</v>
      </c>
      <c r="E378" s="20" t="s">
        <v>77</v>
      </c>
      <c r="F378" s="21"/>
      <c r="G378" s="61">
        <f>G379</f>
        <v>0</v>
      </c>
      <c r="H378" s="122"/>
      <c r="I378" s="61">
        <f t="shared" si="14"/>
        <v>0</v>
      </c>
      <c r="J378" s="61">
        <f>J379</f>
        <v>0</v>
      </c>
      <c r="K378" s="122"/>
      <c r="L378" s="22">
        <f t="shared" si="15"/>
        <v>0</v>
      </c>
    </row>
    <row r="379" spans="1:12" ht="26.25" hidden="1">
      <c r="A379" s="27" t="s">
        <v>23</v>
      </c>
      <c r="B379" s="20" t="s">
        <v>594</v>
      </c>
      <c r="C379" s="20">
        <v>10</v>
      </c>
      <c r="D379" s="20" t="s">
        <v>41</v>
      </c>
      <c r="E379" s="20" t="s">
        <v>78</v>
      </c>
      <c r="F379" s="21"/>
      <c r="G379" s="61">
        <f>G380</f>
        <v>0</v>
      </c>
      <c r="H379" s="122"/>
      <c r="I379" s="61">
        <f t="shared" si="14"/>
        <v>0</v>
      </c>
      <c r="J379" s="61">
        <f>J380</f>
        <v>0</v>
      </c>
      <c r="K379" s="122"/>
      <c r="L379" s="22">
        <f t="shared" si="15"/>
        <v>0</v>
      </c>
    </row>
    <row r="380" spans="1:12" ht="39" hidden="1">
      <c r="A380" s="29" t="s">
        <v>25</v>
      </c>
      <c r="B380" s="20" t="s">
        <v>594</v>
      </c>
      <c r="C380" s="20">
        <v>10</v>
      </c>
      <c r="D380" s="20" t="s">
        <v>41</v>
      </c>
      <c r="E380" s="20" t="s">
        <v>78</v>
      </c>
      <c r="F380" s="31" t="s">
        <v>26</v>
      </c>
      <c r="G380" s="61"/>
      <c r="H380" s="122"/>
      <c r="I380" s="61">
        <f t="shared" si="14"/>
        <v>0</v>
      </c>
      <c r="J380" s="61"/>
      <c r="K380" s="122"/>
      <c r="L380" s="22">
        <f t="shared" si="15"/>
        <v>0</v>
      </c>
    </row>
    <row r="381" spans="1:12" ht="15">
      <c r="A381" s="26" t="s">
        <v>544</v>
      </c>
      <c r="B381" s="20" t="s">
        <v>594</v>
      </c>
      <c r="C381" s="20" t="s">
        <v>110</v>
      </c>
      <c r="D381" s="20"/>
      <c r="E381" s="20"/>
      <c r="F381" s="21"/>
      <c r="G381" s="61">
        <f>G382</f>
        <v>200000</v>
      </c>
      <c r="H381" s="122"/>
      <c r="I381" s="61">
        <f t="shared" si="14"/>
        <v>200000</v>
      </c>
      <c r="J381" s="61">
        <f>J382</f>
        <v>200000</v>
      </c>
      <c r="K381" s="122"/>
      <c r="L381" s="22">
        <f t="shared" si="15"/>
        <v>200000</v>
      </c>
    </row>
    <row r="382" spans="1:12" ht="15">
      <c r="A382" s="26" t="s">
        <v>545</v>
      </c>
      <c r="B382" s="20" t="s">
        <v>594</v>
      </c>
      <c r="C382" s="20" t="s">
        <v>110</v>
      </c>
      <c r="D382" s="20" t="s">
        <v>16</v>
      </c>
      <c r="E382" s="20"/>
      <c r="F382" s="21"/>
      <c r="G382" s="61">
        <f>G383</f>
        <v>200000</v>
      </c>
      <c r="H382" s="122"/>
      <c r="I382" s="61">
        <f t="shared" si="14"/>
        <v>200000</v>
      </c>
      <c r="J382" s="61">
        <f>J383</f>
        <v>200000</v>
      </c>
      <c r="K382" s="122"/>
      <c r="L382" s="22">
        <f t="shared" si="15"/>
        <v>200000</v>
      </c>
    </row>
    <row r="383" spans="1:12" ht="54.75" customHeight="1">
      <c r="A383" s="41" t="s">
        <v>422</v>
      </c>
      <c r="B383" s="20" t="s">
        <v>594</v>
      </c>
      <c r="C383" s="20" t="s">
        <v>110</v>
      </c>
      <c r="D383" s="20" t="s">
        <v>16</v>
      </c>
      <c r="E383" s="49" t="s">
        <v>423</v>
      </c>
      <c r="F383" s="21"/>
      <c r="G383" s="61">
        <f>G384</f>
        <v>200000</v>
      </c>
      <c r="H383" s="122"/>
      <c r="I383" s="61">
        <f t="shared" si="14"/>
        <v>200000</v>
      </c>
      <c r="J383" s="61">
        <f>J384</f>
        <v>200000</v>
      </c>
      <c r="K383" s="122"/>
      <c r="L383" s="22">
        <f t="shared" si="15"/>
        <v>200000</v>
      </c>
    </row>
    <row r="384" spans="1:12" ht="75" customHeight="1">
      <c r="A384" s="66" t="s">
        <v>546</v>
      </c>
      <c r="B384" s="20" t="s">
        <v>594</v>
      </c>
      <c r="C384" s="32" t="s">
        <v>110</v>
      </c>
      <c r="D384" s="32" t="s">
        <v>16</v>
      </c>
      <c r="E384" s="57" t="s">
        <v>547</v>
      </c>
      <c r="F384" s="39"/>
      <c r="G384" s="123">
        <f>G385</f>
        <v>200000</v>
      </c>
      <c r="H384" s="122"/>
      <c r="I384" s="61">
        <f t="shared" si="14"/>
        <v>200000</v>
      </c>
      <c r="J384" s="123">
        <f>J385</f>
        <v>200000</v>
      </c>
      <c r="K384" s="122"/>
      <c r="L384" s="22">
        <f t="shared" si="15"/>
        <v>200000</v>
      </c>
    </row>
    <row r="385" spans="1:12" ht="44.25" customHeight="1">
      <c r="A385" s="66" t="s">
        <v>548</v>
      </c>
      <c r="B385" s="20" t="s">
        <v>594</v>
      </c>
      <c r="C385" s="20" t="s">
        <v>110</v>
      </c>
      <c r="D385" s="20" t="s">
        <v>16</v>
      </c>
      <c r="E385" s="49" t="s">
        <v>549</v>
      </c>
      <c r="F385" s="21"/>
      <c r="G385" s="61">
        <f>G386</f>
        <v>200000</v>
      </c>
      <c r="H385" s="122"/>
      <c r="I385" s="61">
        <f t="shared" si="14"/>
        <v>200000</v>
      </c>
      <c r="J385" s="61">
        <f>J386</f>
        <v>200000</v>
      </c>
      <c r="K385" s="122"/>
      <c r="L385" s="22">
        <f t="shared" si="15"/>
        <v>200000</v>
      </c>
    </row>
    <row r="386" spans="1:12" ht="39.75" customHeight="1">
      <c r="A386" s="26" t="s">
        <v>550</v>
      </c>
      <c r="B386" s="20" t="s">
        <v>594</v>
      </c>
      <c r="C386" s="20" t="s">
        <v>110</v>
      </c>
      <c r="D386" s="20" t="s">
        <v>16</v>
      </c>
      <c r="E386" s="49" t="s">
        <v>551</v>
      </c>
      <c r="F386" s="21"/>
      <c r="G386" s="61">
        <f>G388+G387</f>
        <v>200000</v>
      </c>
      <c r="H386" s="122"/>
      <c r="I386" s="61">
        <f t="shared" si="14"/>
        <v>200000</v>
      </c>
      <c r="J386" s="61">
        <f>J388+J387</f>
        <v>200000</v>
      </c>
      <c r="K386" s="122"/>
      <c r="L386" s="22">
        <f t="shared" si="15"/>
        <v>200000</v>
      </c>
    </row>
    <row r="387" spans="1:12" ht="43.5" customHeight="1" hidden="1">
      <c r="A387" s="29" t="s">
        <v>25</v>
      </c>
      <c r="B387" s="20" t="s">
        <v>594</v>
      </c>
      <c r="C387" s="20" t="s">
        <v>110</v>
      </c>
      <c r="D387" s="20" t="s">
        <v>16</v>
      </c>
      <c r="E387" s="49" t="s">
        <v>551</v>
      </c>
      <c r="F387" s="21" t="s">
        <v>26</v>
      </c>
      <c r="G387" s="61">
        <f>3195-3195</f>
        <v>0</v>
      </c>
      <c r="H387" s="122"/>
      <c r="I387" s="61">
        <f t="shared" si="14"/>
        <v>0</v>
      </c>
      <c r="J387" s="61">
        <f>3195-3195</f>
        <v>0</v>
      </c>
      <c r="K387" s="122"/>
      <c r="L387" s="22">
        <f t="shared" si="15"/>
        <v>0</v>
      </c>
    </row>
    <row r="388" spans="1:12" ht="26.25">
      <c r="A388" s="29" t="s">
        <v>37</v>
      </c>
      <c r="B388" s="20" t="s">
        <v>594</v>
      </c>
      <c r="C388" s="20" t="s">
        <v>110</v>
      </c>
      <c r="D388" s="20" t="s">
        <v>16</v>
      </c>
      <c r="E388" s="49" t="s">
        <v>551</v>
      </c>
      <c r="F388" s="21" t="s">
        <v>38</v>
      </c>
      <c r="G388" s="61">
        <v>200000</v>
      </c>
      <c r="H388" s="122"/>
      <c r="I388" s="61">
        <f t="shared" si="14"/>
        <v>200000</v>
      </c>
      <c r="J388" s="61">
        <v>200000</v>
      </c>
      <c r="K388" s="122"/>
      <c r="L388" s="22">
        <f t="shared" si="15"/>
        <v>200000</v>
      </c>
    </row>
    <row r="389" spans="1:12" ht="20.25" customHeight="1" hidden="1">
      <c r="A389" s="26" t="s">
        <v>555</v>
      </c>
      <c r="B389" s="20" t="s">
        <v>594</v>
      </c>
      <c r="C389" s="20" t="s">
        <v>118</v>
      </c>
      <c r="D389" s="20"/>
      <c r="E389" s="20"/>
      <c r="F389" s="21"/>
      <c r="G389" s="61">
        <f>G390</f>
        <v>0</v>
      </c>
      <c r="H389" s="122"/>
      <c r="I389" s="61">
        <f t="shared" si="14"/>
        <v>0</v>
      </c>
      <c r="J389" s="61">
        <f>J390</f>
        <v>0</v>
      </c>
      <c r="K389" s="127"/>
      <c r="L389" s="22">
        <f t="shared" si="15"/>
        <v>0</v>
      </c>
    </row>
    <row r="390" spans="1:12" ht="24" customHeight="1" hidden="1">
      <c r="A390" s="26" t="s">
        <v>556</v>
      </c>
      <c r="B390" s="20" t="s">
        <v>594</v>
      </c>
      <c r="C390" s="20" t="s">
        <v>118</v>
      </c>
      <c r="D390" s="20" t="s">
        <v>16</v>
      </c>
      <c r="E390" s="20"/>
      <c r="F390" s="21"/>
      <c r="G390" s="61">
        <f>G391</f>
        <v>0</v>
      </c>
      <c r="H390" s="122"/>
      <c r="I390" s="61">
        <f t="shared" si="14"/>
        <v>0</v>
      </c>
      <c r="J390" s="61">
        <f>J391</f>
        <v>0</v>
      </c>
      <c r="K390" s="127"/>
      <c r="L390" s="22">
        <f t="shared" si="15"/>
        <v>0</v>
      </c>
    </row>
    <row r="391" spans="1:12" s="36" customFormat="1" ht="42" customHeight="1" hidden="1">
      <c r="A391" s="40" t="s">
        <v>570</v>
      </c>
      <c r="B391" s="20" t="s">
        <v>594</v>
      </c>
      <c r="C391" s="20" t="s">
        <v>118</v>
      </c>
      <c r="D391" s="20" t="s">
        <v>16</v>
      </c>
      <c r="E391" s="45" t="s">
        <v>558</v>
      </c>
      <c r="F391" s="21"/>
      <c r="G391" s="61">
        <f>G392</f>
        <v>0</v>
      </c>
      <c r="H391" s="125"/>
      <c r="I391" s="61">
        <f t="shared" si="14"/>
        <v>0</v>
      </c>
      <c r="J391" s="61">
        <f>J392</f>
        <v>0</v>
      </c>
      <c r="K391" s="212"/>
      <c r="L391" s="22">
        <f t="shared" si="15"/>
        <v>0</v>
      </c>
    </row>
    <row r="392" spans="1:12" s="36" customFormat="1" ht="62.25" customHeight="1" hidden="1">
      <c r="A392" s="19" t="s">
        <v>559</v>
      </c>
      <c r="B392" s="20" t="s">
        <v>594</v>
      </c>
      <c r="C392" s="32" t="s">
        <v>118</v>
      </c>
      <c r="D392" s="32" t="s">
        <v>16</v>
      </c>
      <c r="E392" s="45" t="s">
        <v>560</v>
      </c>
      <c r="F392" s="39"/>
      <c r="G392" s="123">
        <f>G394</f>
        <v>0</v>
      </c>
      <c r="H392" s="125"/>
      <c r="I392" s="61">
        <f t="shared" si="14"/>
        <v>0</v>
      </c>
      <c r="J392" s="123">
        <f>J394</f>
        <v>0</v>
      </c>
      <c r="K392" s="212"/>
      <c r="L392" s="22">
        <f t="shared" si="15"/>
        <v>0</v>
      </c>
    </row>
    <row r="393" spans="1:12" ht="48" customHeight="1" hidden="1">
      <c r="A393" s="19" t="s">
        <v>561</v>
      </c>
      <c r="B393" s="20" t="s">
        <v>594</v>
      </c>
      <c r="C393" s="20" t="s">
        <v>118</v>
      </c>
      <c r="D393" s="20" t="s">
        <v>16</v>
      </c>
      <c r="E393" s="45" t="s">
        <v>562</v>
      </c>
      <c r="F393" s="39"/>
      <c r="G393" s="123">
        <f>G394</f>
        <v>0</v>
      </c>
      <c r="H393" s="122"/>
      <c r="I393" s="61">
        <f t="shared" si="14"/>
        <v>0</v>
      </c>
      <c r="J393" s="123">
        <f>J394</f>
        <v>0</v>
      </c>
      <c r="K393" s="127"/>
      <c r="L393" s="22">
        <f t="shared" si="15"/>
        <v>0</v>
      </c>
    </row>
    <row r="394" spans="1:12" ht="20.25" customHeight="1" hidden="1">
      <c r="A394" s="26" t="s">
        <v>563</v>
      </c>
      <c r="B394" s="20" t="s">
        <v>594</v>
      </c>
      <c r="C394" s="20" t="s">
        <v>118</v>
      </c>
      <c r="D394" s="20" t="s">
        <v>16</v>
      </c>
      <c r="E394" s="45" t="s">
        <v>564</v>
      </c>
      <c r="F394" s="21"/>
      <c r="G394" s="61">
        <f>G395</f>
        <v>0</v>
      </c>
      <c r="H394" s="122"/>
      <c r="I394" s="61">
        <f t="shared" si="14"/>
        <v>0</v>
      </c>
      <c r="J394" s="61">
        <f>J395</f>
        <v>0</v>
      </c>
      <c r="K394" s="127"/>
      <c r="L394" s="22">
        <f t="shared" si="15"/>
        <v>0</v>
      </c>
    </row>
    <row r="395" spans="1:12" ht="26.25" customHeight="1" hidden="1">
      <c r="A395" s="19" t="s">
        <v>565</v>
      </c>
      <c r="B395" s="20" t="s">
        <v>594</v>
      </c>
      <c r="C395" s="20" t="s">
        <v>118</v>
      </c>
      <c r="D395" s="20" t="s">
        <v>16</v>
      </c>
      <c r="E395" s="45" t="s">
        <v>564</v>
      </c>
      <c r="F395" s="21" t="s">
        <v>566</v>
      </c>
      <c r="G395" s="61"/>
      <c r="H395" s="122"/>
      <c r="I395" s="61">
        <f t="shared" si="14"/>
        <v>0</v>
      </c>
      <c r="J395" s="61"/>
      <c r="K395" s="127"/>
      <c r="L395" s="22">
        <f t="shared" si="15"/>
        <v>0</v>
      </c>
    </row>
    <row r="396" spans="1:12" ht="32.25" customHeight="1">
      <c r="A396" s="26" t="s">
        <v>567</v>
      </c>
      <c r="B396" s="32" t="s">
        <v>594</v>
      </c>
      <c r="C396" s="20" t="s">
        <v>568</v>
      </c>
      <c r="D396" s="20"/>
      <c r="E396" s="20"/>
      <c r="F396" s="21"/>
      <c r="G396" s="61">
        <f aca="true" t="shared" si="16" ref="G396:G401">G397</f>
        <v>9201447</v>
      </c>
      <c r="H396" s="122"/>
      <c r="I396" s="61">
        <f t="shared" si="14"/>
        <v>9201447</v>
      </c>
      <c r="J396" s="61">
        <f aca="true" t="shared" si="17" ref="J396:J401">J397</f>
        <v>9201447</v>
      </c>
      <c r="K396" s="127"/>
      <c r="L396" s="22">
        <f t="shared" si="15"/>
        <v>9201447</v>
      </c>
    </row>
    <row r="397" spans="1:12" ht="38.25" customHeight="1">
      <c r="A397" s="26" t="s">
        <v>569</v>
      </c>
      <c r="B397" s="20" t="s">
        <v>594</v>
      </c>
      <c r="C397" s="20" t="s">
        <v>568</v>
      </c>
      <c r="D397" s="20" t="s">
        <v>16</v>
      </c>
      <c r="E397" s="20"/>
      <c r="F397" s="21"/>
      <c r="G397" s="61">
        <f t="shared" si="16"/>
        <v>9201447</v>
      </c>
      <c r="H397" s="122"/>
      <c r="I397" s="61">
        <f t="shared" si="14"/>
        <v>9201447</v>
      </c>
      <c r="J397" s="61">
        <f t="shared" si="17"/>
        <v>9201447</v>
      </c>
      <c r="K397" s="122"/>
      <c r="L397" s="22">
        <f t="shared" si="15"/>
        <v>9201447</v>
      </c>
    </row>
    <row r="398" spans="1:12" ht="39.75" customHeight="1">
      <c r="A398" s="40" t="s">
        <v>570</v>
      </c>
      <c r="B398" s="20" t="s">
        <v>594</v>
      </c>
      <c r="C398" s="20" t="s">
        <v>568</v>
      </c>
      <c r="D398" s="20" t="s">
        <v>16</v>
      </c>
      <c r="E398" s="20" t="s">
        <v>558</v>
      </c>
      <c r="F398" s="21"/>
      <c r="G398" s="61">
        <f t="shared" si="16"/>
        <v>9201447</v>
      </c>
      <c r="H398" s="122"/>
      <c r="I398" s="61">
        <f t="shared" si="14"/>
        <v>9201447</v>
      </c>
      <c r="J398" s="61">
        <f t="shared" si="17"/>
        <v>9201447</v>
      </c>
      <c r="K398" s="122"/>
      <c r="L398" s="22">
        <f t="shared" si="15"/>
        <v>9201447</v>
      </c>
    </row>
    <row r="399" spans="1:12" ht="56.25" customHeight="1">
      <c r="A399" s="19" t="s">
        <v>571</v>
      </c>
      <c r="B399" s="20" t="s">
        <v>594</v>
      </c>
      <c r="C399" s="32" t="s">
        <v>568</v>
      </c>
      <c r="D399" s="32" t="s">
        <v>16</v>
      </c>
      <c r="E399" s="32" t="s">
        <v>572</v>
      </c>
      <c r="F399" s="39"/>
      <c r="G399" s="123">
        <f t="shared" si="16"/>
        <v>9201447</v>
      </c>
      <c r="H399" s="122"/>
      <c r="I399" s="61">
        <f t="shared" si="14"/>
        <v>9201447</v>
      </c>
      <c r="J399" s="123">
        <f t="shared" si="17"/>
        <v>9201447</v>
      </c>
      <c r="K399" s="122"/>
      <c r="L399" s="22">
        <f t="shared" si="15"/>
        <v>9201447</v>
      </c>
    </row>
    <row r="400" spans="1:12" ht="33.75" customHeight="1">
      <c r="A400" s="40" t="s">
        <v>573</v>
      </c>
      <c r="B400" s="20" t="s">
        <v>594</v>
      </c>
      <c r="C400" s="20" t="s">
        <v>568</v>
      </c>
      <c r="D400" s="20" t="s">
        <v>16</v>
      </c>
      <c r="E400" s="20" t="s">
        <v>574</v>
      </c>
      <c r="F400" s="21"/>
      <c r="G400" s="61">
        <f t="shared" si="16"/>
        <v>9201447</v>
      </c>
      <c r="H400" s="122"/>
      <c r="I400" s="61">
        <f t="shared" si="14"/>
        <v>9201447</v>
      </c>
      <c r="J400" s="61">
        <f t="shared" si="17"/>
        <v>9201447</v>
      </c>
      <c r="K400" s="122"/>
      <c r="L400" s="22">
        <f t="shared" si="15"/>
        <v>9201447</v>
      </c>
    </row>
    <row r="401" spans="1:12" ht="39">
      <c r="A401" s="124" t="s">
        <v>575</v>
      </c>
      <c r="B401" s="20" t="s">
        <v>594</v>
      </c>
      <c r="C401" s="20" t="s">
        <v>568</v>
      </c>
      <c r="D401" s="20" t="s">
        <v>16</v>
      </c>
      <c r="E401" s="20" t="s">
        <v>576</v>
      </c>
      <c r="F401" s="21"/>
      <c r="G401" s="61">
        <f t="shared" si="16"/>
        <v>9201447</v>
      </c>
      <c r="H401" s="122"/>
      <c r="I401" s="61">
        <f t="shared" si="14"/>
        <v>9201447</v>
      </c>
      <c r="J401" s="61">
        <f t="shared" si="17"/>
        <v>9201447</v>
      </c>
      <c r="K401" s="122"/>
      <c r="L401" s="22">
        <f t="shared" si="15"/>
        <v>9201447</v>
      </c>
    </row>
    <row r="402" spans="1:12" ht="15">
      <c r="A402" s="78" t="s">
        <v>197</v>
      </c>
      <c r="B402" s="20" t="s">
        <v>594</v>
      </c>
      <c r="C402" s="20" t="s">
        <v>568</v>
      </c>
      <c r="D402" s="20" t="s">
        <v>16</v>
      </c>
      <c r="E402" s="20" t="s">
        <v>576</v>
      </c>
      <c r="F402" s="31" t="s">
        <v>198</v>
      </c>
      <c r="G402" s="61">
        <v>9201447</v>
      </c>
      <c r="H402" s="122"/>
      <c r="I402" s="61">
        <f t="shared" si="14"/>
        <v>9201447</v>
      </c>
      <c r="J402" s="61">
        <v>9201447</v>
      </c>
      <c r="K402" s="122"/>
      <c r="L402" s="22">
        <f t="shared" si="15"/>
        <v>9201447</v>
      </c>
    </row>
    <row r="403" spans="1:12" ht="31.5" customHeight="1">
      <c r="A403" s="121" t="s">
        <v>604</v>
      </c>
      <c r="B403" s="20" t="s">
        <v>605</v>
      </c>
      <c r="C403" s="20"/>
      <c r="D403" s="20"/>
      <c r="E403" s="49"/>
      <c r="F403" s="56"/>
      <c r="G403" s="61">
        <f>G404+G411+G551+G581</f>
        <v>415352430</v>
      </c>
      <c r="H403" s="61">
        <f>H404+H411+H551+H581</f>
        <v>15073007</v>
      </c>
      <c r="I403" s="61">
        <f t="shared" si="14"/>
        <v>430425437</v>
      </c>
      <c r="J403" s="61">
        <f>J404+J411+J551+J581</f>
        <v>439089053</v>
      </c>
      <c r="K403" s="61">
        <f>K404+K411+K551+K581</f>
        <v>15073007</v>
      </c>
      <c r="L403" s="22">
        <f t="shared" si="15"/>
        <v>454162060</v>
      </c>
    </row>
    <row r="404" spans="1:12" ht="15" hidden="1">
      <c r="A404" s="26" t="s">
        <v>233</v>
      </c>
      <c r="B404" s="20" t="s">
        <v>605</v>
      </c>
      <c r="C404" s="20" t="s">
        <v>41</v>
      </c>
      <c r="D404" s="20"/>
      <c r="E404" s="20"/>
      <c r="F404" s="21"/>
      <c r="G404" s="61">
        <f>G405</f>
        <v>0</v>
      </c>
      <c r="H404" s="122">
        <f>H405</f>
        <v>0</v>
      </c>
      <c r="I404" s="61">
        <f t="shared" si="14"/>
        <v>0</v>
      </c>
      <c r="J404" s="61">
        <f>J405</f>
        <v>0</v>
      </c>
      <c r="K404" s="122">
        <f>K405</f>
        <v>0</v>
      </c>
      <c r="L404" s="22">
        <f t="shared" si="15"/>
        <v>0</v>
      </c>
    </row>
    <row r="405" spans="1:12" ht="15" hidden="1">
      <c r="A405" s="26" t="s">
        <v>274</v>
      </c>
      <c r="B405" s="20" t="s">
        <v>605</v>
      </c>
      <c r="C405" s="20" t="s">
        <v>41</v>
      </c>
      <c r="D405" s="20" t="s">
        <v>275</v>
      </c>
      <c r="E405" s="20"/>
      <c r="F405" s="21"/>
      <c r="G405" s="61">
        <f>G406</f>
        <v>0</v>
      </c>
      <c r="H405" s="122">
        <f>H406</f>
        <v>0</v>
      </c>
      <c r="I405" s="61">
        <f t="shared" si="14"/>
        <v>0</v>
      </c>
      <c r="J405" s="61">
        <f>J406</f>
        <v>0</v>
      </c>
      <c r="K405" s="122">
        <f>K406</f>
        <v>0</v>
      </c>
      <c r="L405" s="22">
        <f t="shared" si="15"/>
        <v>0</v>
      </c>
    </row>
    <row r="406" spans="1:12" ht="39" hidden="1">
      <c r="A406" s="132" t="s">
        <v>606</v>
      </c>
      <c r="B406" s="20" t="s">
        <v>605</v>
      </c>
      <c r="C406" s="20" t="s">
        <v>41</v>
      </c>
      <c r="D406" s="20" t="s">
        <v>275</v>
      </c>
      <c r="E406" s="76" t="s">
        <v>286</v>
      </c>
      <c r="F406" s="21"/>
      <c r="G406" s="61">
        <f>G407</f>
        <v>0</v>
      </c>
      <c r="H406" s="122"/>
      <c r="I406" s="61">
        <f t="shared" si="14"/>
        <v>0</v>
      </c>
      <c r="J406" s="61">
        <f>J407</f>
        <v>0</v>
      </c>
      <c r="K406" s="122"/>
      <c r="L406" s="22">
        <f t="shared" si="15"/>
        <v>0</v>
      </c>
    </row>
    <row r="407" spans="1:12" ht="72" customHeight="1" hidden="1">
      <c r="A407" s="66" t="s">
        <v>607</v>
      </c>
      <c r="B407" s="20" t="s">
        <v>605</v>
      </c>
      <c r="C407" s="20" t="s">
        <v>41</v>
      </c>
      <c r="D407" s="20" t="s">
        <v>275</v>
      </c>
      <c r="E407" s="76" t="s">
        <v>288</v>
      </c>
      <c r="F407" s="21"/>
      <c r="G407" s="61">
        <f>G408</f>
        <v>0</v>
      </c>
      <c r="H407" s="122"/>
      <c r="I407" s="61">
        <f t="shared" si="14"/>
        <v>0</v>
      </c>
      <c r="J407" s="61">
        <f>J408</f>
        <v>0</v>
      </c>
      <c r="K407" s="122"/>
      <c r="L407" s="22">
        <f t="shared" si="15"/>
        <v>0</v>
      </c>
    </row>
    <row r="408" spans="1:12" ht="30.75" customHeight="1" hidden="1">
      <c r="A408" s="41" t="s">
        <v>289</v>
      </c>
      <c r="B408" s="20" t="s">
        <v>605</v>
      </c>
      <c r="C408" s="20" t="s">
        <v>41</v>
      </c>
      <c r="D408" s="20" t="s">
        <v>275</v>
      </c>
      <c r="E408" s="76" t="s">
        <v>290</v>
      </c>
      <c r="F408" s="21"/>
      <c r="G408" s="61">
        <f>G409</f>
        <v>0</v>
      </c>
      <c r="H408" s="122"/>
      <c r="I408" s="61">
        <f>I409</f>
        <v>0</v>
      </c>
      <c r="J408" s="61">
        <f>J409</f>
        <v>0</v>
      </c>
      <c r="K408" s="122"/>
      <c r="L408" s="22">
        <f>L409</f>
        <v>0</v>
      </c>
    </row>
    <row r="409" spans="1:12" ht="19.5" customHeight="1" hidden="1">
      <c r="A409" s="19" t="s">
        <v>291</v>
      </c>
      <c r="B409" s="20" t="s">
        <v>605</v>
      </c>
      <c r="C409" s="20" t="s">
        <v>41</v>
      </c>
      <c r="D409" s="20" t="s">
        <v>275</v>
      </c>
      <c r="E409" s="76" t="s">
        <v>292</v>
      </c>
      <c r="F409" s="21"/>
      <c r="G409" s="61">
        <f>G410</f>
        <v>0</v>
      </c>
      <c r="H409" s="122"/>
      <c r="I409" s="61">
        <f aca="true" t="shared" si="18" ref="I409:I436">G409+H409</f>
        <v>0</v>
      </c>
      <c r="J409" s="61">
        <f>J410</f>
        <v>0</v>
      </c>
      <c r="K409" s="122"/>
      <c r="L409" s="22">
        <f aca="true" t="shared" si="19" ref="L409:L436">J409+K409</f>
        <v>0</v>
      </c>
    </row>
    <row r="410" spans="1:12" ht="24.75" hidden="1">
      <c r="A410" s="89" t="s">
        <v>37</v>
      </c>
      <c r="B410" s="20" t="s">
        <v>605</v>
      </c>
      <c r="C410" s="20" t="s">
        <v>41</v>
      </c>
      <c r="D410" s="20" t="s">
        <v>275</v>
      </c>
      <c r="E410" s="76" t="s">
        <v>292</v>
      </c>
      <c r="F410" s="21" t="s">
        <v>38</v>
      </c>
      <c r="G410" s="61"/>
      <c r="H410" s="122"/>
      <c r="I410" s="61">
        <f t="shared" si="18"/>
        <v>0</v>
      </c>
      <c r="J410" s="61"/>
      <c r="K410" s="122"/>
      <c r="L410" s="22">
        <f t="shared" si="19"/>
        <v>0</v>
      </c>
    </row>
    <row r="411" spans="1:12" ht="16.5" customHeight="1">
      <c r="A411" s="26" t="s">
        <v>362</v>
      </c>
      <c r="B411" s="20" t="s">
        <v>605</v>
      </c>
      <c r="C411" s="20" t="s">
        <v>104</v>
      </c>
      <c r="D411" s="20"/>
      <c r="E411" s="49"/>
      <c r="F411" s="56"/>
      <c r="G411" s="61">
        <f>G412+G437+G502+G518+G534</f>
        <v>371781877</v>
      </c>
      <c r="H411" s="61">
        <f>H412+H437+H502+H518+H534</f>
        <v>15073007</v>
      </c>
      <c r="I411" s="61">
        <f t="shared" si="18"/>
        <v>386854884</v>
      </c>
      <c r="J411" s="61">
        <f>J412+J437+J502+J518+J534</f>
        <v>395518500</v>
      </c>
      <c r="K411" s="61">
        <f>K412+K437+K502+K518+K534</f>
        <v>15073007</v>
      </c>
      <c r="L411" s="22">
        <f t="shared" si="19"/>
        <v>410591507</v>
      </c>
    </row>
    <row r="412" spans="1:12" ht="18" customHeight="1">
      <c r="A412" s="26" t="s">
        <v>363</v>
      </c>
      <c r="B412" s="20" t="s">
        <v>605</v>
      </c>
      <c r="C412" s="20" t="s">
        <v>104</v>
      </c>
      <c r="D412" s="20" t="s">
        <v>16</v>
      </c>
      <c r="E412" s="49"/>
      <c r="F412" s="56"/>
      <c r="G412" s="61">
        <f>G413+G430</f>
        <v>85048514</v>
      </c>
      <c r="H412" s="61">
        <f>H413+H430</f>
        <v>6243500</v>
      </c>
      <c r="I412" s="61">
        <f t="shared" si="18"/>
        <v>91292014</v>
      </c>
      <c r="J412" s="61">
        <f>J413+J430</f>
        <v>85773311</v>
      </c>
      <c r="K412" s="61">
        <f>K413+K430</f>
        <v>6243500</v>
      </c>
      <c r="L412" s="22">
        <f t="shared" si="19"/>
        <v>92016811</v>
      </c>
    </row>
    <row r="413" spans="1:12" ht="29.25" customHeight="1">
      <c r="A413" s="26" t="s">
        <v>364</v>
      </c>
      <c r="B413" s="20" t="s">
        <v>605</v>
      </c>
      <c r="C413" s="20" t="s">
        <v>104</v>
      </c>
      <c r="D413" s="20" t="s">
        <v>16</v>
      </c>
      <c r="E413" s="20" t="s">
        <v>365</v>
      </c>
      <c r="F413" s="21"/>
      <c r="G413" s="61">
        <f>G414</f>
        <v>85048514</v>
      </c>
      <c r="H413" s="122">
        <f>H414</f>
        <v>6243500</v>
      </c>
      <c r="I413" s="61">
        <f t="shared" si="18"/>
        <v>91292014</v>
      </c>
      <c r="J413" s="61">
        <f>J414</f>
        <v>85773311</v>
      </c>
      <c r="K413" s="122">
        <f>K414</f>
        <v>6243500</v>
      </c>
      <c r="L413" s="22">
        <f t="shared" si="19"/>
        <v>92016811</v>
      </c>
    </row>
    <row r="414" spans="1:12" ht="41.25" customHeight="1">
      <c r="A414" s="84" t="s">
        <v>366</v>
      </c>
      <c r="B414" s="20" t="s">
        <v>605</v>
      </c>
      <c r="C414" s="32" t="s">
        <v>104</v>
      </c>
      <c r="D414" s="32" t="s">
        <v>16</v>
      </c>
      <c r="E414" s="32" t="s">
        <v>367</v>
      </c>
      <c r="F414" s="39"/>
      <c r="G414" s="123">
        <f>G415</f>
        <v>85048514</v>
      </c>
      <c r="H414" s="123">
        <f>H415</f>
        <v>6243500</v>
      </c>
      <c r="I414" s="61">
        <f t="shared" si="18"/>
        <v>91292014</v>
      </c>
      <c r="J414" s="123">
        <f>J415</f>
        <v>85773311</v>
      </c>
      <c r="K414" s="123">
        <f>K415</f>
        <v>6243500</v>
      </c>
      <c r="L414" s="22">
        <f t="shared" si="19"/>
        <v>92016811</v>
      </c>
    </row>
    <row r="415" spans="1:12" ht="27.75" customHeight="1">
      <c r="A415" s="41" t="s">
        <v>368</v>
      </c>
      <c r="B415" s="20" t="s">
        <v>605</v>
      </c>
      <c r="C415" s="20" t="s">
        <v>104</v>
      </c>
      <c r="D415" s="20" t="s">
        <v>16</v>
      </c>
      <c r="E415" s="20" t="s">
        <v>369</v>
      </c>
      <c r="F415" s="21"/>
      <c r="G415" s="61">
        <f>G416+G423+G425+G421+G419</f>
        <v>85048514</v>
      </c>
      <c r="H415" s="122">
        <f>H416+H425</f>
        <v>6243500</v>
      </c>
      <c r="I415" s="61">
        <f t="shared" si="18"/>
        <v>91292014</v>
      </c>
      <c r="J415" s="61">
        <f>J416+J423+J425+J421+J419</f>
        <v>85773311</v>
      </c>
      <c r="K415" s="122">
        <f>K416+K425</f>
        <v>6243500</v>
      </c>
      <c r="L415" s="22">
        <f t="shared" si="19"/>
        <v>92016811</v>
      </c>
    </row>
    <row r="416" spans="1:12" ht="67.5" customHeight="1">
      <c r="A416" s="124" t="s">
        <v>370</v>
      </c>
      <c r="B416" s="20" t="s">
        <v>605</v>
      </c>
      <c r="C416" s="20" t="s">
        <v>104</v>
      </c>
      <c r="D416" s="20" t="s">
        <v>16</v>
      </c>
      <c r="E416" s="20" t="s">
        <v>371</v>
      </c>
      <c r="F416" s="21"/>
      <c r="G416" s="61">
        <f>G417+G418</f>
        <v>50718054</v>
      </c>
      <c r="H416" s="122"/>
      <c r="I416" s="61">
        <f t="shared" si="18"/>
        <v>50718054</v>
      </c>
      <c r="J416" s="61">
        <f>J417+J418</f>
        <v>50718054</v>
      </c>
      <c r="K416" s="122"/>
      <c r="L416" s="22">
        <f t="shared" si="19"/>
        <v>50718054</v>
      </c>
    </row>
    <row r="417" spans="1:12" ht="45" customHeight="1">
      <c r="A417" s="82" t="s">
        <v>25</v>
      </c>
      <c r="B417" s="20" t="s">
        <v>605</v>
      </c>
      <c r="C417" s="20" t="s">
        <v>104</v>
      </c>
      <c r="D417" s="20" t="s">
        <v>16</v>
      </c>
      <c r="E417" s="20" t="s">
        <v>371</v>
      </c>
      <c r="F417" s="21" t="s">
        <v>26</v>
      </c>
      <c r="G417" s="61">
        <v>50174926</v>
      </c>
      <c r="H417" s="122"/>
      <c r="I417" s="61">
        <f t="shared" si="18"/>
        <v>50174926</v>
      </c>
      <c r="J417" s="61">
        <v>50174926</v>
      </c>
      <c r="K417" s="122"/>
      <c r="L417" s="22">
        <f t="shared" si="19"/>
        <v>50174926</v>
      </c>
    </row>
    <row r="418" spans="1:12" ht="24" customHeight="1">
      <c r="A418" s="29" t="s">
        <v>37</v>
      </c>
      <c r="B418" s="20" t="s">
        <v>605</v>
      </c>
      <c r="C418" s="20" t="s">
        <v>104</v>
      </c>
      <c r="D418" s="20" t="s">
        <v>16</v>
      </c>
      <c r="E418" s="20" t="s">
        <v>371</v>
      </c>
      <c r="F418" s="21" t="s">
        <v>38</v>
      </c>
      <c r="G418" s="61">
        <v>543128</v>
      </c>
      <c r="H418" s="122"/>
      <c r="I418" s="61">
        <f t="shared" si="18"/>
        <v>543128</v>
      </c>
      <c r="J418" s="61">
        <v>543128</v>
      </c>
      <c r="K418" s="122"/>
      <c r="L418" s="22">
        <f t="shared" si="19"/>
        <v>543128</v>
      </c>
    </row>
    <row r="419" spans="1:12" ht="0.75" customHeight="1" hidden="1">
      <c r="A419" s="124" t="s">
        <v>388</v>
      </c>
      <c r="B419" s="20" t="s">
        <v>605</v>
      </c>
      <c r="C419" s="20" t="s">
        <v>104</v>
      </c>
      <c r="D419" s="20" t="s">
        <v>16</v>
      </c>
      <c r="E419" s="20" t="s">
        <v>608</v>
      </c>
      <c r="F419" s="21"/>
      <c r="G419" s="61">
        <f>G420</f>
        <v>0</v>
      </c>
      <c r="H419" s="122"/>
      <c r="I419" s="61">
        <f t="shared" si="18"/>
        <v>0</v>
      </c>
      <c r="J419" s="61">
        <f>J420</f>
        <v>0</v>
      </c>
      <c r="K419" s="122"/>
      <c r="L419" s="22">
        <f t="shared" si="19"/>
        <v>0</v>
      </c>
    </row>
    <row r="420" spans="1:12" ht="26.25" hidden="1">
      <c r="A420" s="29" t="s">
        <v>37</v>
      </c>
      <c r="B420" s="20" t="s">
        <v>605</v>
      </c>
      <c r="C420" s="20" t="s">
        <v>104</v>
      </c>
      <c r="D420" s="20" t="s">
        <v>16</v>
      </c>
      <c r="E420" s="20" t="s">
        <v>608</v>
      </c>
      <c r="F420" s="21" t="s">
        <v>38</v>
      </c>
      <c r="G420" s="61"/>
      <c r="H420" s="122"/>
      <c r="I420" s="61">
        <f t="shared" si="18"/>
        <v>0</v>
      </c>
      <c r="J420" s="61"/>
      <c r="K420" s="122"/>
      <c r="L420" s="22">
        <f t="shared" si="19"/>
        <v>0</v>
      </c>
    </row>
    <row r="421" spans="1:12" ht="0.75" customHeight="1" hidden="1">
      <c r="A421" s="124" t="s">
        <v>390</v>
      </c>
      <c r="B421" s="20" t="s">
        <v>605</v>
      </c>
      <c r="C421" s="20" t="s">
        <v>104</v>
      </c>
      <c r="D421" s="20" t="s">
        <v>16</v>
      </c>
      <c r="E421" s="20" t="s">
        <v>609</v>
      </c>
      <c r="F421" s="21"/>
      <c r="G421" s="61">
        <f>G422</f>
        <v>0</v>
      </c>
      <c r="H421" s="122"/>
      <c r="I421" s="61">
        <f t="shared" si="18"/>
        <v>0</v>
      </c>
      <c r="J421" s="61">
        <f>J422</f>
        <v>0</v>
      </c>
      <c r="K421" s="122"/>
      <c r="L421" s="22">
        <f t="shared" si="19"/>
        <v>0</v>
      </c>
    </row>
    <row r="422" spans="1:12" ht="26.25" hidden="1">
      <c r="A422" s="29" t="s">
        <v>37</v>
      </c>
      <c r="B422" s="20" t="s">
        <v>605</v>
      </c>
      <c r="C422" s="20" t="s">
        <v>104</v>
      </c>
      <c r="D422" s="20" t="s">
        <v>16</v>
      </c>
      <c r="E422" s="20" t="s">
        <v>609</v>
      </c>
      <c r="F422" s="21" t="s">
        <v>38</v>
      </c>
      <c r="G422" s="61">
        <f>175343-175343</f>
        <v>0</v>
      </c>
      <c r="H422" s="122"/>
      <c r="I422" s="61">
        <f t="shared" si="18"/>
        <v>0</v>
      </c>
      <c r="J422" s="61">
        <f>175343-175343</f>
        <v>0</v>
      </c>
      <c r="K422" s="122"/>
      <c r="L422" s="22">
        <f t="shared" si="19"/>
        <v>0</v>
      </c>
    </row>
    <row r="423" spans="1:12" ht="26.25" hidden="1">
      <c r="A423" s="124" t="s">
        <v>610</v>
      </c>
      <c r="B423" s="20" t="s">
        <v>605</v>
      </c>
      <c r="C423" s="20" t="s">
        <v>104</v>
      </c>
      <c r="D423" s="20" t="s">
        <v>16</v>
      </c>
      <c r="E423" s="20" t="s">
        <v>611</v>
      </c>
      <c r="F423" s="21"/>
      <c r="G423" s="61">
        <f>G424</f>
        <v>0</v>
      </c>
      <c r="H423" s="122"/>
      <c r="I423" s="61">
        <f t="shared" si="18"/>
        <v>0</v>
      </c>
      <c r="J423" s="61">
        <f>J424</f>
        <v>0</v>
      </c>
      <c r="K423" s="122"/>
      <c r="L423" s="22">
        <f t="shared" si="19"/>
        <v>0</v>
      </c>
    </row>
    <row r="424" spans="1:12" ht="26.25" hidden="1">
      <c r="A424" s="29" t="s">
        <v>37</v>
      </c>
      <c r="B424" s="20" t="s">
        <v>605</v>
      </c>
      <c r="C424" s="20" t="s">
        <v>104</v>
      </c>
      <c r="D424" s="20" t="s">
        <v>16</v>
      </c>
      <c r="E424" s="20" t="s">
        <v>611</v>
      </c>
      <c r="F424" s="21" t="s">
        <v>38</v>
      </c>
      <c r="G424" s="61"/>
      <c r="H424" s="122"/>
      <c r="I424" s="61">
        <f t="shared" si="18"/>
        <v>0</v>
      </c>
      <c r="J424" s="61"/>
      <c r="K424" s="122"/>
      <c r="L424" s="22">
        <f t="shared" si="19"/>
        <v>0</v>
      </c>
    </row>
    <row r="425" spans="1:12" ht="25.5" customHeight="1">
      <c r="A425" s="41" t="s">
        <v>199</v>
      </c>
      <c r="B425" s="20" t="s">
        <v>605</v>
      </c>
      <c r="C425" s="20" t="s">
        <v>104</v>
      </c>
      <c r="D425" s="20" t="s">
        <v>16</v>
      </c>
      <c r="E425" s="20" t="s">
        <v>372</v>
      </c>
      <c r="F425" s="21"/>
      <c r="G425" s="61">
        <f>G426+G427+G429+G428</f>
        <v>34330460</v>
      </c>
      <c r="H425" s="61">
        <f>H426+H427+H429+H428</f>
        <v>6243500</v>
      </c>
      <c r="I425" s="61">
        <f t="shared" si="18"/>
        <v>40573960</v>
      </c>
      <c r="J425" s="61">
        <f>J426+J427+J429+J428</f>
        <v>35055257</v>
      </c>
      <c r="K425" s="137">
        <f>K426+K427+K429+K428</f>
        <v>6243500</v>
      </c>
      <c r="L425" s="22">
        <f t="shared" si="19"/>
        <v>41298757</v>
      </c>
    </row>
    <row r="426" spans="1:12" ht="45" customHeight="1">
      <c r="A426" s="29" t="s">
        <v>25</v>
      </c>
      <c r="B426" s="20" t="s">
        <v>605</v>
      </c>
      <c r="C426" s="20" t="s">
        <v>104</v>
      </c>
      <c r="D426" s="20" t="s">
        <v>16</v>
      </c>
      <c r="E426" s="20" t="s">
        <v>372</v>
      </c>
      <c r="F426" s="21" t="s">
        <v>26</v>
      </c>
      <c r="G426" s="61">
        <v>23158600</v>
      </c>
      <c r="H426" s="122"/>
      <c r="I426" s="61">
        <f t="shared" si="18"/>
        <v>23158600</v>
      </c>
      <c r="J426" s="61">
        <v>23883397</v>
      </c>
      <c r="K426" s="127"/>
      <c r="L426" s="22">
        <f t="shared" si="19"/>
        <v>23883397</v>
      </c>
    </row>
    <row r="427" spans="1:14" ht="27.75" customHeight="1">
      <c r="A427" s="29" t="s">
        <v>37</v>
      </c>
      <c r="B427" s="20" t="s">
        <v>605</v>
      </c>
      <c r="C427" s="20" t="s">
        <v>104</v>
      </c>
      <c r="D427" s="20" t="s">
        <v>16</v>
      </c>
      <c r="E427" s="20" t="s">
        <v>372</v>
      </c>
      <c r="F427" s="21" t="s">
        <v>38</v>
      </c>
      <c r="G427" s="61">
        <v>9303350</v>
      </c>
      <c r="H427" s="122">
        <v>6243500</v>
      </c>
      <c r="I427" s="61">
        <f t="shared" si="18"/>
        <v>15546850</v>
      </c>
      <c r="J427" s="61">
        <v>9303350</v>
      </c>
      <c r="K427" s="127">
        <v>6243500</v>
      </c>
      <c r="L427" s="22">
        <f t="shared" si="19"/>
        <v>15546850</v>
      </c>
      <c r="N427" s="28"/>
    </row>
    <row r="428" spans="1:12" ht="28.5" customHeight="1" hidden="1">
      <c r="A428" s="26" t="s">
        <v>253</v>
      </c>
      <c r="B428" s="20" t="s">
        <v>605</v>
      </c>
      <c r="C428" s="20" t="s">
        <v>104</v>
      </c>
      <c r="D428" s="20" t="s">
        <v>16</v>
      </c>
      <c r="E428" s="20" t="s">
        <v>372</v>
      </c>
      <c r="F428" s="21" t="s">
        <v>254</v>
      </c>
      <c r="G428" s="61"/>
      <c r="H428" s="122"/>
      <c r="I428" s="61">
        <f t="shared" si="18"/>
        <v>0</v>
      </c>
      <c r="J428" s="61"/>
      <c r="K428" s="122"/>
      <c r="L428" s="22">
        <f t="shared" si="19"/>
        <v>0</v>
      </c>
    </row>
    <row r="429" spans="1:12" ht="15.75" customHeight="1">
      <c r="A429" s="41" t="s">
        <v>79</v>
      </c>
      <c r="B429" s="20" t="s">
        <v>605</v>
      </c>
      <c r="C429" s="20" t="s">
        <v>104</v>
      </c>
      <c r="D429" s="20" t="s">
        <v>16</v>
      </c>
      <c r="E429" s="20" t="s">
        <v>372</v>
      </c>
      <c r="F429" s="21" t="s">
        <v>80</v>
      </c>
      <c r="G429" s="61">
        <v>1868510</v>
      </c>
      <c r="H429" s="122"/>
      <c r="I429" s="61">
        <f t="shared" si="18"/>
        <v>1868510</v>
      </c>
      <c r="J429" s="61">
        <v>1868510</v>
      </c>
      <c r="K429" s="122"/>
      <c r="L429" s="22">
        <f t="shared" si="19"/>
        <v>1868510</v>
      </c>
    </row>
    <row r="430" spans="1:12" ht="38.25" hidden="1">
      <c r="A430" s="83" t="s">
        <v>293</v>
      </c>
      <c r="B430" s="20" t="s">
        <v>605</v>
      </c>
      <c r="C430" s="20" t="s">
        <v>104</v>
      </c>
      <c r="D430" s="20" t="s">
        <v>16</v>
      </c>
      <c r="E430" s="20" t="s">
        <v>294</v>
      </c>
      <c r="F430" s="21"/>
      <c r="G430" s="61">
        <f>G431</f>
        <v>0</v>
      </c>
      <c r="H430" s="122"/>
      <c r="I430" s="61">
        <f t="shared" si="18"/>
        <v>0</v>
      </c>
      <c r="J430" s="61">
        <f>J431</f>
        <v>0</v>
      </c>
      <c r="K430" s="122"/>
      <c r="L430" s="22">
        <f t="shared" si="19"/>
        <v>0</v>
      </c>
    </row>
    <row r="431" spans="1:12" ht="63.75" hidden="1">
      <c r="A431" s="66" t="s">
        <v>295</v>
      </c>
      <c r="B431" s="20" t="s">
        <v>605</v>
      </c>
      <c r="C431" s="20" t="s">
        <v>104</v>
      </c>
      <c r="D431" s="20" t="s">
        <v>16</v>
      </c>
      <c r="E431" s="32" t="s">
        <v>296</v>
      </c>
      <c r="F431" s="21"/>
      <c r="G431" s="61">
        <f>G432</f>
        <v>0</v>
      </c>
      <c r="H431" s="122"/>
      <c r="I431" s="61">
        <f t="shared" si="18"/>
        <v>0</v>
      </c>
      <c r="J431" s="61">
        <f>J432</f>
        <v>0</v>
      </c>
      <c r="K431" s="122"/>
      <c r="L431" s="22">
        <f t="shared" si="19"/>
        <v>0</v>
      </c>
    </row>
    <row r="432" spans="1:12" ht="38.25" hidden="1">
      <c r="A432" s="41" t="s">
        <v>373</v>
      </c>
      <c r="B432" s="20" t="s">
        <v>605</v>
      </c>
      <c r="C432" s="20" t="s">
        <v>104</v>
      </c>
      <c r="D432" s="20" t="s">
        <v>16</v>
      </c>
      <c r="E432" s="20" t="s">
        <v>374</v>
      </c>
      <c r="F432" s="21"/>
      <c r="G432" s="61">
        <f>G435+G433</f>
        <v>0</v>
      </c>
      <c r="H432" s="122"/>
      <c r="I432" s="61">
        <f t="shared" si="18"/>
        <v>0</v>
      </c>
      <c r="J432" s="61">
        <f>J435+J433</f>
        <v>0</v>
      </c>
      <c r="K432" s="122"/>
      <c r="L432" s="22">
        <f t="shared" si="19"/>
        <v>0</v>
      </c>
    </row>
    <row r="433" spans="1:12" ht="24" hidden="1">
      <c r="A433" s="81" t="s">
        <v>375</v>
      </c>
      <c r="B433" s="20" t="s">
        <v>605</v>
      </c>
      <c r="C433" s="20" t="s">
        <v>104</v>
      </c>
      <c r="D433" s="20" t="s">
        <v>16</v>
      </c>
      <c r="E433" s="20" t="s">
        <v>376</v>
      </c>
      <c r="F433" s="21"/>
      <c r="G433" s="61">
        <f>G434</f>
        <v>0</v>
      </c>
      <c r="H433" s="122"/>
      <c r="I433" s="61">
        <f t="shared" si="18"/>
        <v>0</v>
      </c>
      <c r="J433" s="61">
        <f>J434</f>
        <v>0</v>
      </c>
      <c r="K433" s="122"/>
      <c r="L433" s="22">
        <f t="shared" si="19"/>
        <v>0</v>
      </c>
    </row>
    <row r="434" spans="1:12" ht="26.25" hidden="1">
      <c r="A434" s="26" t="s">
        <v>253</v>
      </c>
      <c r="B434" s="20" t="s">
        <v>605</v>
      </c>
      <c r="C434" s="20" t="s">
        <v>104</v>
      </c>
      <c r="D434" s="20" t="s">
        <v>16</v>
      </c>
      <c r="E434" s="20" t="s">
        <v>376</v>
      </c>
      <c r="F434" s="21" t="s">
        <v>254</v>
      </c>
      <c r="G434" s="61"/>
      <c r="H434" s="122"/>
      <c r="I434" s="61">
        <f t="shared" si="18"/>
        <v>0</v>
      </c>
      <c r="J434" s="61"/>
      <c r="K434" s="122"/>
      <c r="L434" s="22">
        <f t="shared" si="19"/>
        <v>0</v>
      </c>
    </row>
    <row r="435" spans="1:12" ht="25.5" hidden="1">
      <c r="A435" s="41" t="s">
        <v>377</v>
      </c>
      <c r="B435" s="20" t="s">
        <v>605</v>
      </c>
      <c r="C435" s="20" t="s">
        <v>104</v>
      </c>
      <c r="D435" s="20" t="s">
        <v>16</v>
      </c>
      <c r="E435" s="20" t="s">
        <v>378</v>
      </c>
      <c r="F435" s="21"/>
      <c r="G435" s="61">
        <f>G436</f>
        <v>0</v>
      </c>
      <c r="H435" s="122"/>
      <c r="I435" s="61">
        <f t="shared" si="18"/>
        <v>0</v>
      </c>
      <c r="J435" s="61">
        <f>J436</f>
        <v>0</v>
      </c>
      <c r="K435" s="122"/>
      <c r="L435" s="22">
        <f t="shared" si="19"/>
        <v>0</v>
      </c>
    </row>
    <row r="436" spans="1:12" ht="26.25" hidden="1">
      <c r="A436" s="26" t="s">
        <v>253</v>
      </c>
      <c r="B436" s="20" t="s">
        <v>605</v>
      </c>
      <c r="C436" s="20" t="s">
        <v>104</v>
      </c>
      <c r="D436" s="20" t="s">
        <v>16</v>
      </c>
      <c r="E436" s="20" t="s">
        <v>378</v>
      </c>
      <c r="F436" s="21" t="s">
        <v>254</v>
      </c>
      <c r="G436" s="61"/>
      <c r="H436" s="122"/>
      <c r="I436" s="61">
        <f t="shared" si="18"/>
        <v>0</v>
      </c>
      <c r="J436" s="61"/>
      <c r="K436" s="122"/>
      <c r="L436" s="22">
        <f t="shared" si="19"/>
        <v>0</v>
      </c>
    </row>
    <row r="437" spans="1:12" ht="15">
      <c r="A437" s="26" t="s">
        <v>379</v>
      </c>
      <c r="B437" s="20" t="s">
        <v>605</v>
      </c>
      <c r="C437" s="20" t="s">
        <v>104</v>
      </c>
      <c r="D437" s="20" t="s">
        <v>18</v>
      </c>
      <c r="E437" s="20"/>
      <c r="F437" s="21"/>
      <c r="G437" s="61">
        <f aca="true" t="shared" si="20" ref="G437:L437">G438+G489+G497+G482</f>
        <v>249900908</v>
      </c>
      <c r="H437" s="61">
        <f t="shared" si="20"/>
        <v>7687947</v>
      </c>
      <c r="I437" s="61">
        <f t="shared" si="20"/>
        <v>257588855</v>
      </c>
      <c r="J437" s="61">
        <f t="shared" si="20"/>
        <v>281913860</v>
      </c>
      <c r="K437" s="61">
        <f t="shared" si="20"/>
        <v>7687947</v>
      </c>
      <c r="L437" s="22">
        <f t="shared" si="20"/>
        <v>289601807</v>
      </c>
    </row>
    <row r="438" spans="1:12" ht="26.25">
      <c r="A438" s="26" t="s">
        <v>364</v>
      </c>
      <c r="B438" s="20" t="s">
        <v>605</v>
      </c>
      <c r="C438" s="20" t="s">
        <v>104</v>
      </c>
      <c r="D438" s="20" t="s">
        <v>18</v>
      </c>
      <c r="E438" s="20" t="s">
        <v>365</v>
      </c>
      <c r="F438" s="21"/>
      <c r="G438" s="61">
        <f>G439</f>
        <v>249848908</v>
      </c>
      <c r="H438" s="61">
        <f>H439</f>
        <v>7687947</v>
      </c>
      <c r="I438" s="61">
        <f aca="true" t="shared" si="21" ref="I438:I481">G438+H438</f>
        <v>257536855</v>
      </c>
      <c r="J438" s="61">
        <f>J439</f>
        <v>281861860</v>
      </c>
      <c r="K438" s="61">
        <f>K439</f>
        <v>7687947</v>
      </c>
      <c r="L438" s="22">
        <f aca="true" t="shared" si="22" ref="L438:L481">J438+K438</f>
        <v>289549807</v>
      </c>
    </row>
    <row r="439" spans="1:12" ht="39">
      <c r="A439" s="84" t="s">
        <v>366</v>
      </c>
      <c r="B439" s="20" t="s">
        <v>605</v>
      </c>
      <c r="C439" s="20" t="s">
        <v>104</v>
      </c>
      <c r="D439" s="20" t="s">
        <v>18</v>
      </c>
      <c r="E439" s="20" t="s">
        <v>367</v>
      </c>
      <c r="F439" s="21"/>
      <c r="G439" s="61">
        <f>G450+G477+G443+G440+G447</f>
        <v>249848908</v>
      </c>
      <c r="H439" s="61">
        <f>H450+H477+H443+H440+H447</f>
        <v>7687947</v>
      </c>
      <c r="I439" s="61">
        <f t="shared" si="21"/>
        <v>257536855</v>
      </c>
      <c r="J439" s="61">
        <f>J450+J477+J443+J440+J447</f>
        <v>281861860</v>
      </c>
      <c r="K439" s="61">
        <f>K450+K477+K443+K440+K447</f>
        <v>7687947</v>
      </c>
      <c r="L439" s="22">
        <f>J439+K439</f>
        <v>289549807</v>
      </c>
    </row>
    <row r="440" spans="1:12" ht="15">
      <c r="A440" s="217" t="s">
        <v>577</v>
      </c>
      <c r="B440" s="20" t="s">
        <v>605</v>
      </c>
      <c r="C440" s="20" t="s">
        <v>104</v>
      </c>
      <c r="D440" s="20" t="s">
        <v>18</v>
      </c>
      <c r="E440" s="20" t="s">
        <v>578</v>
      </c>
      <c r="F440" s="39"/>
      <c r="G440" s="61">
        <f>G441</f>
        <v>3449851</v>
      </c>
      <c r="H440" s="61"/>
      <c r="I440" s="61">
        <f t="shared" si="21"/>
        <v>3449851</v>
      </c>
      <c r="J440" s="61">
        <f>J441</f>
        <v>6891504</v>
      </c>
      <c r="K440" s="61"/>
      <c r="L440" s="22">
        <f t="shared" si="22"/>
        <v>6891504</v>
      </c>
    </row>
    <row r="441" spans="1:12" ht="45">
      <c r="A441" s="217" t="s">
        <v>580</v>
      </c>
      <c r="B441" s="20" t="s">
        <v>605</v>
      </c>
      <c r="C441" s="20" t="s">
        <v>104</v>
      </c>
      <c r="D441" s="20" t="s">
        <v>18</v>
      </c>
      <c r="E441" s="20" t="s">
        <v>579</v>
      </c>
      <c r="F441" s="39"/>
      <c r="G441" s="61">
        <f>G442</f>
        <v>3449851</v>
      </c>
      <c r="H441" s="61"/>
      <c r="I441" s="61">
        <f t="shared" si="21"/>
        <v>3449851</v>
      </c>
      <c r="J441" s="61">
        <f>J442</f>
        <v>6891504</v>
      </c>
      <c r="K441" s="137"/>
      <c r="L441" s="22">
        <f t="shared" si="22"/>
        <v>6891504</v>
      </c>
    </row>
    <row r="442" spans="1:12" ht="26.25">
      <c r="A442" s="29" t="s">
        <v>37</v>
      </c>
      <c r="B442" s="20" t="s">
        <v>605</v>
      </c>
      <c r="C442" s="20" t="s">
        <v>104</v>
      </c>
      <c r="D442" s="20" t="s">
        <v>18</v>
      </c>
      <c r="E442" s="20" t="s">
        <v>579</v>
      </c>
      <c r="F442" s="21" t="s">
        <v>38</v>
      </c>
      <c r="G442" s="123">
        <f>68997+3380854</f>
        <v>3449851</v>
      </c>
      <c r="H442" s="61"/>
      <c r="I442" s="61">
        <f t="shared" si="21"/>
        <v>3449851</v>
      </c>
      <c r="J442" s="35">
        <f>137830+6753674</f>
        <v>6891504</v>
      </c>
      <c r="K442" s="137"/>
      <c r="L442" s="22">
        <f t="shared" si="22"/>
        <v>6891504</v>
      </c>
    </row>
    <row r="443" spans="1:12" ht="15" hidden="1">
      <c r="A443" s="84" t="s">
        <v>380</v>
      </c>
      <c r="B443" s="20" t="s">
        <v>605</v>
      </c>
      <c r="C443" s="20" t="s">
        <v>104</v>
      </c>
      <c r="D443" s="20" t="s">
        <v>18</v>
      </c>
      <c r="E443" s="20" t="s">
        <v>381</v>
      </c>
      <c r="F443" s="39"/>
      <c r="G443" s="61">
        <f>G444+G446</f>
        <v>0</v>
      </c>
      <c r="H443" s="123"/>
      <c r="I443" s="61">
        <f t="shared" si="21"/>
        <v>0</v>
      </c>
      <c r="J443" s="61">
        <f>J444+J446</f>
        <v>5600000</v>
      </c>
      <c r="K443" s="139"/>
      <c r="L443" s="22">
        <f t="shared" si="22"/>
        <v>5600000</v>
      </c>
    </row>
    <row r="444" spans="1:12" ht="26.25">
      <c r="A444" s="84" t="s">
        <v>382</v>
      </c>
      <c r="B444" s="20" t="s">
        <v>605</v>
      </c>
      <c r="C444" s="20" t="s">
        <v>104</v>
      </c>
      <c r="D444" s="20" t="s">
        <v>18</v>
      </c>
      <c r="E444" s="20" t="s">
        <v>383</v>
      </c>
      <c r="F444" s="39"/>
      <c r="G444" s="61">
        <f>G445</f>
        <v>0</v>
      </c>
      <c r="H444" s="123"/>
      <c r="I444" s="61">
        <f t="shared" si="21"/>
        <v>0</v>
      </c>
      <c r="J444" s="61">
        <f>J445</f>
        <v>5600000</v>
      </c>
      <c r="K444" s="139"/>
      <c r="L444" s="22">
        <f t="shared" si="22"/>
        <v>5600000</v>
      </c>
    </row>
    <row r="445" spans="1:12" ht="26.25">
      <c r="A445" s="29" t="s">
        <v>37</v>
      </c>
      <c r="B445" s="20" t="s">
        <v>605</v>
      </c>
      <c r="C445" s="20" t="s">
        <v>104</v>
      </c>
      <c r="D445" s="20" t="s">
        <v>18</v>
      </c>
      <c r="E445" s="20" t="s">
        <v>383</v>
      </c>
      <c r="F445" s="21" t="s">
        <v>38</v>
      </c>
      <c r="G445" s="61"/>
      <c r="H445" s="123"/>
      <c r="I445" s="61">
        <f t="shared" si="21"/>
        <v>0</v>
      </c>
      <c r="J445" s="22">
        <f>1960000+3640000</f>
        <v>5600000</v>
      </c>
      <c r="K445" s="139"/>
      <c r="L445" s="22">
        <f t="shared" si="22"/>
        <v>5600000</v>
      </c>
    </row>
    <row r="446" spans="1:12" ht="15">
      <c r="A446" s="84" t="s">
        <v>582</v>
      </c>
      <c r="B446" s="20" t="s">
        <v>605</v>
      </c>
      <c r="C446" s="20" t="s">
        <v>104</v>
      </c>
      <c r="D446" s="20" t="s">
        <v>18</v>
      </c>
      <c r="E446" s="20" t="s">
        <v>581</v>
      </c>
      <c r="F446" s="39"/>
      <c r="G446" s="61">
        <f>G448</f>
        <v>0</v>
      </c>
      <c r="H446" s="123"/>
      <c r="I446" s="61">
        <f t="shared" si="21"/>
        <v>0</v>
      </c>
      <c r="J446" s="61"/>
      <c r="K446" s="139"/>
      <c r="L446" s="22">
        <f t="shared" si="22"/>
        <v>0</v>
      </c>
    </row>
    <row r="447" spans="1:12" ht="15">
      <c r="A447" s="219" t="s">
        <v>688</v>
      </c>
      <c r="B447" s="20" t="s">
        <v>605</v>
      </c>
      <c r="C447" s="20" t="s">
        <v>104</v>
      </c>
      <c r="D447" s="20" t="s">
        <v>18</v>
      </c>
      <c r="E447" s="20" t="s">
        <v>686</v>
      </c>
      <c r="F447" s="39"/>
      <c r="G447" s="61">
        <f>G448</f>
        <v>0</v>
      </c>
      <c r="H447" s="123"/>
      <c r="I447" s="61">
        <f>G447+H447</f>
        <v>0</v>
      </c>
      <c r="J447" s="61">
        <f>J448</f>
        <v>24931299</v>
      </c>
      <c r="K447" s="139"/>
      <c r="L447" s="22">
        <f>J447+K447</f>
        <v>24931299</v>
      </c>
    </row>
    <row r="448" spans="1:12" ht="39">
      <c r="A448" s="84" t="s">
        <v>689</v>
      </c>
      <c r="B448" s="20" t="s">
        <v>605</v>
      </c>
      <c r="C448" s="20" t="s">
        <v>104</v>
      </c>
      <c r="D448" s="20" t="s">
        <v>18</v>
      </c>
      <c r="E448" s="20" t="s">
        <v>687</v>
      </c>
      <c r="F448" s="21"/>
      <c r="G448" s="61">
        <f>G449</f>
        <v>0</v>
      </c>
      <c r="H448" s="123"/>
      <c r="I448" s="61">
        <f t="shared" si="21"/>
        <v>0</v>
      </c>
      <c r="J448" s="61">
        <f>J449</f>
        <v>24931299</v>
      </c>
      <c r="K448" s="139"/>
      <c r="L448" s="22">
        <f t="shared" si="22"/>
        <v>24931299</v>
      </c>
    </row>
    <row r="449" spans="1:12" ht="26.25">
      <c r="A449" s="29" t="s">
        <v>37</v>
      </c>
      <c r="B449" s="20" t="s">
        <v>605</v>
      </c>
      <c r="C449" s="20" t="s">
        <v>104</v>
      </c>
      <c r="D449" s="20" t="s">
        <v>18</v>
      </c>
      <c r="E449" s="20" t="s">
        <v>687</v>
      </c>
      <c r="F449" s="21" t="s">
        <v>38</v>
      </c>
      <c r="G449" s="61"/>
      <c r="H449" s="123"/>
      <c r="I449" s="61">
        <f>G449+H449</f>
        <v>0</v>
      </c>
      <c r="J449" s="22">
        <f>498626+24432673</f>
        <v>24931299</v>
      </c>
      <c r="K449" s="123"/>
      <c r="L449" s="22">
        <f>J449+K449</f>
        <v>24931299</v>
      </c>
    </row>
    <row r="450" spans="1:12" ht="33.75" customHeight="1">
      <c r="A450" s="41" t="s">
        <v>384</v>
      </c>
      <c r="B450" s="20" t="s">
        <v>605</v>
      </c>
      <c r="C450" s="20" t="s">
        <v>104</v>
      </c>
      <c r="D450" s="20" t="s">
        <v>18</v>
      </c>
      <c r="E450" s="20" t="s">
        <v>385</v>
      </c>
      <c r="F450" s="21"/>
      <c r="G450" s="61">
        <f>G455+G463+G465+G467+G469+G471+G475+G458+G460+G451+G453</f>
        <v>246399057</v>
      </c>
      <c r="H450" s="61">
        <f>H455+H463+H465+H467+H469+H471+H475+H458+H460+H451+H453</f>
        <v>7687947</v>
      </c>
      <c r="I450" s="61">
        <f t="shared" si="21"/>
        <v>254087004</v>
      </c>
      <c r="J450" s="61">
        <f>J455+J463+J465+J467+J469+J471+J475+J458+J460+J451+J453</f>
        <v>244439057</v>
      </c>
      <c r="K450" s="61">
        <f>K455+K463+K465+K467+K469+K471+K475+K458+K460+K451+K453</f>
        <v>7687947</v>
      </c>
      <c r="L450" s="22">
        <f t="shared" si="22"/>
        <v>252127004</v>
      </c>
    </row>
    <row r="451" spans="1:12" ht="38.25" customHeight="1" hidden="1">
      <c r="A451" s="41" t="s">
        <v>612</v>
      </c>
      <c r="B451" s="20" t="s">
        <v>605</v>
      </c>
      <c r="C451" s="20" t="s">
        <v>104</v>
      </c>
      <c r="D451" s="20" t="s">
        <v>18</v>
      </c>
      <c r="E451" s="20" t="s">
        <v>613</v>
      </c>
      <c r="F451" s="21"/>
      <c r="G451" s="61">
        <f>G452</f>
        <v>0</v>
      </c>
      <c r="H451" s="61"/>
      <c r="I451" s="61">
        <f t="shared" si="21"/>
        <v>0</v>
      </c>
      <c r="J451" s="61">
        <f>J452</f>
        <v>0</v>
      </c>
      <c r="K451" s="61"/>
      <c r="L451" s="22">
        <f t="shared" si="22"/>
        <v>0</v>
      </c>
    </row>
    <row r="452" spans="1:12" ht="26.25" hidden="1">
      <c r="A452" s="29" t="s">
        <v>37</v>
      </c>
      <c r="B452" s="20" t="s">
        <v>605</v>
      </c>
      <c r="C452" s="20" t="s">
        <v>104</v>
      </c>
      <c r="D452" s="20" t="s">
        <v>18</v>
      </c>
      <c r="E452" s="20" t="s">
        <v>613</v>
      </c>
      <c r="F452" s="21" t="s">
        <v>38</v>
      </c>
      <c r="G452" s="61"/>
      <c r="H452" s="61"/>
      <c r="I452" s="61">
        <f t="shared" si="21"/>
        <v>0</v>
      </c>
      <c r="J452" s="61"/>
      <c r="K452" s="61"/>
      <c r="L452" s="22">
        <f t="shared" si="22"/>
        <v>0</v>
      </c>
    </row>
    <row r="453" spans="1:12" ht="33" customHeight="1" hidden="1">
      <c r="A453" s="72" t="s">
        <v>382</v>
      </c>
      <c r="B453" s="20" t="s">
        <v>605</v>
      </c>
      <c r="C453" s="20" t="s">
        <v>104</v>
      </c>
      <c r="D453" s="20" t="s">
        <v>18</v>
      </c>
      <c r="E453" s="20" t="s">
        <v>614</v>
      </c>
      <c r="F453" s="21"/>
      <c r="G453" s="61">
        <f>G454</f>
        <v>0</v>
      </c>
      <c r="H453" s="61"/>
      <c r="I453" s="61">
        <f t="shared" si="21"/>
        <v>0</v>
      </c>
      <c r="J453" s="61">
        <f>J454</f>
        <v>0</v>
      </c>
      <c r="K453" s="61"/>
      <c r="L453" s="22">
        <f t="shared" si="22"/>
        <v>0</v>
      </c>
    </row>
    <row r="454" spans="1:12" ht="30" customHeight="1" hidden="1">
      <c r="A454" s="29" t="s">
        <v>37</v>
      </c>
      <c r="B454" s="20" t="s">
        <v>605</v>
      </c>
      <c r="C454" s="20" t="s">
        <v>104</v>
      </c>
      <c r="D454" s="20" t="s">
        <v>18</v>
      </c>
      <c r="E454" s="20" t="s">
        <v>614</v>
      </c>
      <c r="F454" s="21" t="s">
        <v>38</v>
      </c>
      <c r="G454" s="61"/>
      <c r="H454" s="61"/>
      <c r="I454" s="61">
        <f t="shared" si="21"/>
        <v>0</v>
      </c>
      <c r="J454" s="61"/>
      <c r="K454" s="61"/>
      <c r="L454" s="22">
        <f t="shared" si="22"/>
        <v>0</v>
      </c>
    </row>
    <row r="455" spans="1:12" ht="81" customHeight="1">
      <c r="A455" s="124" t="s">
        <v>386</v>
      </c>
      <c r="B455" s="20" t="s">
        <v>605</v>
      </c>
      <c r="C455" s="20" t="s">
        <v>104</v>
      </c>
      <c r="D455" s="20" t="s">
        <v>18</v>
      </c>
      <c r="E455" s="20" t="s">
        <v>387</v>
      </c>
      <c r="F455" s="21"/>
      <c r="G455" s="61">
        <f>G456+G457</f>
        <v>215574822</v>
      </c>
      <c r="H455" s="122"/>
      <c r="I455" s="61">
        <f t="shared" si="21"/>
        <v>215574822</v>
      </c>
      <c r="J455" s="61">
        <f>J456+J457</f>
        <v>215574822</v>
      </c>
      <c r="K455" s="122"/>
      <c r="L455" s="22">
        <f t="shared" si="22"/>
        <v>215574822</v>
      </c>
    </row>
    <row r="456" spans="1:12" ht="47.25" customHeight="1">
      <c r="A456" s="29" t="s">
        <v>25</v>
      </c>
      <c r="B456" s="20" t="s">
        <v>605</v>
      </c>
      <c r="C456" s="20" t="s">
        <v>104</v>
      </c>
      <c r="D456" s="20" t="s">
        <v>18</v>
      </c>
      <c r="E456" s="20" t="s">
        <v>387</v>
      </c>
      <c r="F456" s="21" t="s">
        <v>26</v>
      </c>
      <c r="G456" s="61">
        <f>207444710-9000+4200</f>
        <v>207439910</v>
      </c>
      <c r="H456" s="122"/>
      <c r="I456" s="61">
        <f t="shared" si="21"/>
        <v>207439910</v>
      </c>
      <c r="J456" s="61">
        <f>207444710-9000+4200</f>
        <v>207439910</v>
      </c>
      <c r="K456" s="122"/>
      <c r="L456" s="22">
        <f t="shared" si="22"/>
        <v>207439910</v>
      </c>
    </row>
    <row r="457" spans="1:12" ht="26.25">
      <c r="A457" s="29" t="s">
        <v>37</v>
      </c>
      <c r="B457" s="20" t="s">
        <v>605</v>
      </c>
      <c r="C457" s="20" t="s">
        <v>104</v>
      </c>
      <c r="D457" s="20" t="s">
        <v>18</v>
      </c>
      <c r="E457" s="20" t="s">
        <v>387</v>
      </c>
      <c r="F457" s="21" t="s">
        <v>38</v>
      </c>
      <c r="G457" s="61">
        <v>8134912</v>
      </c>
      <c r="H457" s="122"/>
      <c r="I457" s="61">
        <f t="shared" si="21"/>
        <v>8134912</v>
      </c>
      <c r="J457" s="61">
        <v>8134912</v>
      </c>
      <c r="K457" s="122"/>
      <c r="L457" s="22">
        <f t="shared" si="22"/>
        <v>8134912</v>
      </c>
    </row>
    <row r="458" spans="1:12" ht="26.25" hidden="1">
      <c r="A458" s="124" t="s">
        <v>388</v>
      </c>
      <c r="B458" s="20" t="s">
        <v>605</v>
      </c>
      <c r="C458" s="20" t="s">
        <v>104</v>
      </c>
      <c r="D458" s="20" t="s">
        <v>18</v>
      </c>
      <c r="E458" s="20" t="s">
        <v>389</v>
      </c>
      <c r="F458" s="21"/>
      <c r="G458" s="61">
        <v>0</v>
      </c>
      <c r="H458" s="122"/>
      <c r="I458" s="61">
        <f t="shared" si="21"/>
        <v>0</v>
      </c>
      <c r="J458" s="61">
        <v>0</v>
      </c>
      <c r="K458" s="122"/>
      <c r="L458" s="22">
        <f t="shared" si="22"/>
        <v>0</v>
      </c>
    </row>
    <row r="459" spans="1:12" ht="26.25" hidden="1">
      <c r="A459" s="29" t="s">
        <v>37</v>
      </c>
      <c r="B459" s="20" t="s">
        <v>605</v>
      </c>
      <c r="C459" s="20" t="s">
        <v>104</v>
      </c>
      <c r="D459" s="20" t="s">
        <v>18</v>
      </c>
      <c r="E459" s="20" t="s">
        <v>389</v>
      </c>
      <c r="F459" s="21" t="s">
        <v>38</v>
      </c>
      <c r="G459" s="61"/>
      <c r="H459" s="122"/>
      <c r="I459" s="61">
        <f t="shared" si="21"/>
        <v>0</v>
      </c>
      <c r="J459" s="61"/>
      <c r="K459" s="122"/>
      <c r="L459" s="22">
        <f t="shared" si="22"/>
        <v>0</v>
      </c>
    </row>
    <row r="460" spans="1:12" ht="26.25" hidden="1">
      <c r="A460" s="124" t="s">
        <v>390</v>
      </c>
      <c r="B460" s="20" t="s">
        <v>605</v>
      </c>
      <c r="C460" s="20" t="s">
        <v>104</v>
      </c>
      <c r="D460" s="20" t="s">
        <v>18</v>
      </c>
      <c r="E460" s="20" t="s">
        <v>391</v>
      </c>
      <c r="F460" s="21"/>
      <c r="G460" s="61">
        <f>G461</f>
        <v>0</v>
      </c>
      <c r="H460" s="122"/>
      <c r="I460" s="61">
        <f t="shared" si="21"/>
        <v>0</v>
      </c>
      <c r="J460" s="61">
        <f>J461</f>
        <v>0</v>
      </c>
      <c r="K460" s="122"/>
      <c r="L460" s="22">
        <f t="shared" si="22"/>
        <v>0</v>
      </c>
    </row>
    <row r="461" spans="1:12" ht="25.5" customHeight="1" hidden="1">
      <c r="A461" s="29" t="s">
        <v>37</v>
      </c>
      <c r="B461" s="20" t="s">
        <v>605</v>
      </c>
      <c r="C461" s="20" t="s">
        <v>104</v>
      </c>
      <c r="D461" s="20" t="s">
        <v>18</v>
      </c>
      <c r="E461" s="20" t="s">
        <v>391</v>
      </c>
      <c r="F461" s="21" t="s">
        <v>38</v>
      </c>
      <c r="G461" s="61"/>
      <c r="H461" s="122"/>
      <c r="I461" s="61">
        <f t="shared" si="21"/>
        <v>0</v>
      </c>
      <c r="J461" s="61"/>
      <c r="K461" s="122"/>
      <c r="L461" s="22">
        <f t="shared" si="22"/>
        <v>0</v>
      </c>
    </row>
    <row r="462" spans="1:12" ht="26.25" hidden="1">
      <c r="A462" s="29" t="s">
        <v>37</v>
      </c>
      <c r="B462" s="20" t="s">
        <v>605</v>
      </c>
      <c r="C462" s="20" t="s">
        <v>104</v>
      </c>
      <c r="D462" s="20" t="s">
        <v>18</v>
      </c>
      <c r="E462" s="20" t="s">
        <v>615</v>
      </c>
      <c r="F462" s="21" t="s">
        <v>38</v>
      </c>
      <c r="G462" s="61"/>
      <c r="H462" s="122"/>
      <c r="I462" s="61">
        <f t="shared" si="21"/>
        <v>0</v>
      </c>
      <c r="J462" s="61"/>
      <c r="K462" s="122"/>
      <c r="L462" s="22">
        <f t="shared" si="22"/>
        <v>0</v>
      </c>
    </row>
    <row r="463" spans="1:12" ht="38.25" hidden="1">
      <c r="A463" s="72" t="s">
        <v>616</v>
      </c>
      <c r="B463" s="20" t="s">
        <v>605</v>
      </c>
      <c r="C463" s="20" t="s">
        <v>104</v>
      </c>
      <c r="D463" s="20" t="s">
        <v>18</v>
      </c>
      <c r="E463" s="20" t="s">
        <v>392</v>
      </c>
      <c r="F463" s="21"/>
      <c r="G463" s="61">
        <f>G464</f>
        <v>0</v>
      </c>
      <c r="H463" s="122"/>
      <c r="I463" s="61">
        <f t="shared" si="21"/>
        <v>0</v>
      </c>
      <c r="J463" s="61">
        <f>J464</f>
        <v>0</v>
      </c>
      <c r="K463" s="122"/>
      <c r="L463" s="22">
        <f t="shared" si="22"/>
        <v>0</v>
      </c>
    </row>
    <row r="464" spans="1:12" ht="26.25" hidden="1">
      <c r="A464" s="29" t="s">
        <v>37</v>
      </c>
      <c r="B464" s="20" t="s">
        <v>605</v>
      </c>
      <c r="C464" s="20" t="s">
        <v>104</v>
      </c>
      <c r="D464" s="20" t="s">
        <v>18</v>
      </c>
      <c r="E464" s="20" t="s">
        <v>392</v>
      </c>
      <c r="F464" s="21" t="s">
        <v>38</v>
      </c>
      <c r="G464" s="61"/>
      <c r="H464" s="122"/>
      <c r="I464" s="61">
        <f t="shared" si="21"/>
        <v>0</v>
      </c>
      <c r="J464" s="61"/>
      <c r="K464" s="122"/>
      <c r="L464" s="22">
        <f t="shared" si="22"/>
        <v>0</v>
      </c>
    </row>
    <row r="465" spans="1:12" ht="38.25">
      <c r="A465" s="72" t="s">
        <v>393</v>
      </c>
      <c r="B465" s="20" t="s">
        <v>605</v>
      </c>
      <c r="C465" s="20" t="s">
        <v>104</v>
      </c>
      <c r="D465" s="20" t="s">
        <v>18</v>
      </c>
      <c r="E465" s="20" t="s">
        <v>394</v>
      </c>
      <c r="F465" s="21"/>
      <c r="G465" s="61">
        <f>G466</f>
        <v>1578555</v>
      </c>
      <c r="H465" s="122"/>
      <c r="I465" s="61">
        <f t="shared" si="21"/>
        <v>1578555</v>
      </c>
      <c r="J465" s="61">
        <f>J466</f>
        <v>1578555</v>
      </c>
      <c r="K465" s="122"/>
      <c r="L465" s="22">
        <f t="shared" si="22"/>
        <v>1578555</v>
      </c>
    </row>
    <row r="466" spans="1:12" ht="26.25">
      <c r="A466" s="29" t="s">
        <v>37</v>
      </c>
      <c r="B466" s="20" t="s">
        <v>605</v>
      </c>
      <c r="C466" s="20" t="s">
        <v>104</v>
      </c>
      <c r="D466" s="20" t="s">
        <v>18</v>
      </c>
      <c r="E466" s="20" t="s">
        <v>394</v>
      </c>
      <c r="F466" s="21" t="s">
        <v>38</v>
      </c>
      <c r="G466" s="61">
        <v>1578555</v>
      </c>
      <c r="H466" s="122"/>
      <c r="I466" s="61">
        <f t="shared" si="21"/>
        <v>1578555</v>
      </c>
      <c r="J466" s="61">
        <v>1578555</v>
      </c>
      <c r="K466" s="122"/>
      <c r="L466" s="22">
        <f t="shared" si="22"/>
        <v>1578555</v>
      </c>
    </row>
    <row r="467" spans="1:12" ht="51.75" hidden="1">
      <c r="A467" s="124" t="s">
        <v>395</v>
      </c>
      <c r="B467" s="20" t="s">
        <v>605</v>
      </c>
      <c r="C467" s="20" t="s">
        <v>104</v>
      </c>
      <c r="D467" s="20" t="s">
        <v>18</v>
      </c>
      <c r="E467" s="20" t="s">
        <v>396</v>
      </c>
      <c r="F467" s="21"/>
      <c r="G467" s="61">
        <f>G468</f>
        <v>0</v>
      </c>
      <c r="H467" s="122"/>
      <c r="I467" s="61">
        <f t="shared" si="21"/>
        <v>0</v>
      </c>
      <c r="J467" s="61">
        <f>J468</f>
        <v>0</v>
      </c>
      <c r="K467" s="122"/>
      <c r="L467" s="22">
        <f t="shared" si="22"/>
        <v>0</v>
      </c>
    </row>
    <row r="468" spans="1:12" ht="26.25" hidden="1">
      <c r="A468" s="29" t="s">
        <v>37</v>
      </c>
      <c r="B468" s="20" t="s">
        <v>605</v>
      </c>
      <c r="C468" s="20" t="s">
        <v>104</v>
      </c>
      <c r="D468" s="20" t="s">
        <v>18</v>
      </c>
      <c r="E468" s="20" t="s">
        <v>396</v>
      </c>
      <c r="F468" s="21" t="s">
        <v>38</v>
      </c>
      <c r="G468" s="61"/>
      <c r="H468" s="122"/>
      <c r="I468" s="61">
        <f t="shared" si="21"/>
        <v>0</v>
      </c>
      <c r="J468" s="61"/>
      <c r="K468" s="122"/>
      <c r="L468" s="22">
        <f t="shared" si="22"/>
        <v>0</v>
      </c>
    </row>
    <row r="469" spans="1:12" ht="39">
      <c r="A469" s="124" t="s">
        <v>397</v>
      </c>
      <c r="B469" s="20" t="s">
        <v>605</v>
      </c>
      <c r="C469" s="20" t="s">
        <v>104</v>
      </c>
      <c r="D469" s="20" t="s">
        <v>18</v>
      </c>
      <c r="E469" s="20" t="s">
        <v>398</v>
      </c>
      <c r="F469" s="21"/>
      <c r="G469" s="61">
        <f>G470</f>
        <v>4038392</v>
      </c>
      <c r="H469" s="122"/>
      <c r="I469" s="61">
        <f t="shared" si="21"/>
        <v>4038392</v>
      </c>
      <c r="J469" s="61">
        <f>J470</f>
        <v>4038392</v>
      </c>
      <c r="K469" s="122"/>
      <c r="L469" s="22">
        <f t="shared" si="22"/>
        <v>4038392</v>
      </c>
    </row>
    <row r="470" spans="1:12" ht="26.25">
      <c r="A470" s="29" t="s">
        <v>37</v>
      </c>
      <c r="B470" s="20" t="s">
        <v>605</v>
      </c>
      <c r="C470" s="20" t="s">
        <v>104</v>
      </c>
      <c r="D470" s="20" t="s">
        <v>18</v>
      </c>
      <c r="E470" s="20" t="s">
        <v>398</v>
      </c>
      <c r="F470" s="21" t="s">
        <v>38</v>
      </c>
      <c r="G470" s="61">
        <v>4038392</v>
      </c>
      <c r="H470" s="122"/>
      <c r="I470" s="61">
        <f t="shared" si="21"/>
        <v>4038392</v>
      </c>
      <c r="J470" s="61">
        <v>4038392</v>
      </c>
      <c r="K470" s="122"/>
      <c r="L470" s="22">
        <f t="shared" si="22"/>
        <v>4038392</v>
      </c>
    </row>
    <row r="471" spans="1:12" ht="27" customHeight="1">
      <c r="A471" s="41" t="s">
        <v>199</v>
      </c>
      <c r="B471" s="20" t="s">
        <v>605</v>
      </c>
      <c r="C471" s="20" t="s">
        <v>104</v>
      </c>
      <c r="D471" s="20" t="s">
        <v>18</v>
      </c>
      <c r="E471" s="20" t="s">
        <v>401</v>
      </c>
      <c r="F471" s="21"/>
      <c r="G471" s="61">
        <f>G472+G474+G473</f>
        <v>25007288</v>
      </c>
      <c r="H471" s="61">
        <f>H472+H474+H473</f>
        <v>7687947</v>
      </c>
      <c r="I471" s="61">
        <f t="shared" si="21"/>
        <v>32695235</v>
      </c>
      <c r="J471" s="61">
        <f>J472+J474+J473</f>
        <v>23047288</v>
      </c>
      <c r="K471" s="61">
        <f>K472+K474+K473</f>
        <v>7687947</v>
      </c>
      <c r="L471" s="22">
        <f t="shared" si="22"/>
        <v>30735235</v>
      </c>
    </row>
    <row r="472" spans="1:15" ht="26.25">
      <c r="A472" s="29" t="s">
        <v>37</v>
      </c>
      <c r="B472" s="20" t="s">
        <v>605</v>
      </c>
      <c r="C472" s="20" t="s">
        <v>104</v>
      </c>
      <c r="D472" s="20" t="s">
        <v>18</v>
      </c>
      <c r="E472" s="20" t="s">
        <v>401</v>
      </c>
      <c r="F472" s="21" t="s">
        <v>38</v>
      </c>
      <c r="G472" s="61">
        <f>23354826-478038</f>
        <v>22876788</v>
      </c>
      <c r="H472" s="130">
        <v>7687947</v>
      </c>
      <c r="I472" s="61">
        <f t="shared" si="21"/>
        <v>30564735</v>
      </c>
      <c r="J472" s="61">
        <f>23354826-478038-1960000</f>
        <v>20916788</v>
      </c>
      <c r="K472" s="130">
        <v>7687947</v>
      </c>
      <c r="L472" s="22">
        <f t="shared" si="22"/>
        <v>28604735</v>
      </c>
      <c r="N472" s="22"/>
      <c r="O472" s="28"/>
    </row>
    <row r="473" spans="1:12" ht="26.25">
      <c r="A473" s="26" t="s">
        <v>253</v>
      </c>
      <c r="B473" s="20" t="s">
        <v>605</v>
      </c>
      <c r="C473" s="20" t="s">
        <v>104</v>
      </c>
      <c r="D473" s="20" t="s">
        <v>18</v>
      </c>
      <c r="E473" s="20" t="s">
        <v>401</v>
      </c>
      <c r="F473" s="21" t="s">
        <v>254</v>
      </c>
      <c r="G473" s="61"/>
      <c r="H473" s="130"/>
      <c r="I473" s="61">
        <f t="shared" si="21"/>
        <v>0</v>
      </c>
      <c r="J473" s="61"/>
      <c r="K473" s="130"/>
      <c r="L473" s="22">
        <f t="shared" si="22"/>
        <v>0</v>
      </c>
    </row>
    <row r="474" spans="1:12" ht="15">
      <c r="A474" s="41" t="s">
        <v>79</v>
      </c>
      <c r="B474" s="20" t="s">
        <v>605</v>
      </c>
      <c r="C474" s="20" t="s">
        <v>104</v>
      </c>
      <c r="D474" s="20" t="s">
        <v>18</v>
      </c>
      <c r="E474" s="20" t="s">
        <v>401</v>
      </c>
      <c r="F474" s="21" t="s">
        <v>80</v>
      </c>
      <c r="G474" s="61">
        <v>2130500</v>
      </c>
      <c r="H474" s="122"/>
      <c r="I474" s="61">
        <f t="shared" si="21"/>
        <v>2130500</v>
      </c>
      <c r="J474" s="61">
        <v>2130500</v>
      </c>
      <c r="K474" s="122"/>
      <c r="L474" s="22">
        <f t="shared" si="22"/>
        <v>2130500</v>
      </c>
    </row>
    <row r="475" spans="1:12" ht="15">
      <c r="A475" s="29" t="s">
        <v>402</v>
      </c>
      <c r="B475" s="20" t="s">
        <v>605</v>
      </c>
      <c r="C475" s="20" t="s">
        <v>104</v>
      </c>
      <c r="D475" s="20" t="s">
        <v>18</v>
      </c>
      <c r="E475" s="20" t="s">
        <v>403</v>
      </c>
      <c r="F475" s="21"/>
      <c r="G475" s="61">
        <f>G476</f>
        <v>200000</v>
      </c>
      <c r="H475" s="122"/>
      <c r="I475" s="61">
        <f t="shared" si="21"/>
        <v>200000</v>
      </c>
      <c r="J475" s="61">
        <f>J476</f>
        <v>200000</v>
      </c>
      <c r="K475" s="122"/>
      <c r="L475" s="22">
        <f t="shared" si="22"/>
        <v>200000</v>
      </c>
    </row>
    <row r="476" spans="1:12" ht="29.25" customHeight="1">
      <c r="A476" s="29" t="s">
        <v>37</v>
      </c>
      <c r="B476" s="20" t="s">
        <v>605</v>
      </c>
      <c r="C476" s="20" t="s">
        <v>104</v>
      </c>
      <c r="D476" s="20" t="s">
        <v>18</v>
      </c>
      <c r="E476" s="20" t="s">
        <v>403</v>
      </c>
      <c r="F476" s="21" t="s">
        <v>211</v>
      </c>
      <c r="G476" s="61">
        <v>200000</v>
      </c>
      <c r="H476" s="122"/>
      <c r="I476" s="61">
        <f t="shared" si="21"/>
        <v>200000</v>
      </c>
      <c r="J476" s="61">
        <v>200000</v>
      </c>
      <c r="K476" s="122"/>
      <c r="L476" s="22">
        <f t="shared" si="22"/>
        <v>200000</v>
      </c>
    </row>
    <row r="477" spans="1:12" ht="25.5" hidden="1">
      <c r="A477" s="41" t="s">
        <v>525</v>
      </c>
      <c r="B477" s="20" t="s">
        <v>605</v>
      </c>
      <c r="C477" s="20" t="s">
        <v>104</v>
      </c>
      <c r="D477" s="20" t="s">
        <v>18</v>
      </c>
      <c r="E477" s="20" t="s">
        <v>526</v>
      </c>
      <c r="F477" s="21"/>
      <c r="G477" s="61">
        <f>G478+G480</f>
        <v>0</v>
      </c>
      <c r="H477" s="122"/>
      <c r="I477" s="61">
        <f t="shared" si="21"/>
        <v>0</v>
      </c>
      <c r="J477" s="61">
        <f>J478+J480</f>
        <v>0</v>
      </c>
      <c r="K477" s="122"/>
      <c r="L477" s="22">
        <f t="shared" si="22"/>
        <v>0</v>
      </c>
    </row>
    <row r="478" spans="1:12" ht="26.25" hidden="1">
      <c r="A478" s="124" t="s">
        <v>617</v>
      </c>
      <c r="B478" s="20" t="s">
        <v>605</v>
      </c>
      <c r="C478" s="20" t="s">
        <v>104</v>
      </c>
      <c r="D478" s="20" t="s">
        <v>18</v>
      </c>
      <c r="E478" s="20" t="s">
        <v>618</v>
      </c>
      <c r="F478" s="21"/>
      <c r="G478" s="61">
        <f>G479</f>
        <v>0</v>
      </c>
      <c r="H478" s="122"/>
      <c r="I478" s="61">
        <f t="shared" si="21"/>
        <v>0</v>
      </c>
      <c r="J478" s="61">
        <f>J479</f>
        <v>0</v>
      </c>
      <c r="K478" s="122"/>
      <c r="L478" s="22">
        <f t="shared" si="22"/>
        <v>0</v>
      </c>
    </row>
    <row r="479" spans="1:12" ht="39" hidden="1">
      <c r="A479" s="29" t="s">
        <v>25</v>
      </c>
      <c r="B479" s="20" t="s">
        <v>605</v>
      </c>
      <c r="C479" s="20" t="s">
        <v>104</v>
      </c>
      <c r="D479" s="20" t="s">
        <v>18</v>
      </c>
      <c r="E479" s="20" t="s">
        <v>618</v>
      </c>
      <c r="F479" s="21" t="s">
        <v>26</v>
      </c>
      <c r="G479" s="61"/>
      <c r="H479" s="122"/>
      <c r="I479" s="61">
        <f t="shared" si="21"/>
        <v>0</v>
      </c>
      <c r="J479" s="61"/>
      <c r="K479" s="122"/>
      <c r="L479" s="22">
        <f t="shared" si="22"/>
        <v>0</v>
      </c>
    </row>
    <row r="480" spans="1:12" ht="26.25" hidden="1">
      <c r="A480" s="124" t="s">
        <v>619</v>
      </c>
      <c r="B480" s="20" t="s">
        <v>605</v>
      </c>
      <c r="C480" s="20" t="s">
        <v>104</v>
      </c>
      <c r="D480" s="20" t="s">
        <v>18</v>
      </c>
      <c r="E480" s="20" t="s">
        <v>620</v>
      </c>
      <c r="F480" s="21"/>
      <c r="G480" s="61">
        <f>G481</f>
        <v>0</v>
      </c>
      <c r="H480" s="122"/>
      <c r="I480" s="61">
        <f t="shared" si="21"/>
        <v>0</v>
      </c>
      <c r="J480" s="61">
        <f>J481</f>
        <v>0</v>
      </c>
      <c r="K480" s="122"/>
      <c r="L480" s="22">
        <f t="shared" si="22"/>
        <v>0</v>
      </c>
    </row>
    <row r="481" spans="1:12" ht="39" hidden="1">
      <c r="A481" s="29" t="s">
        <v>25</v>
      </c>
      <c r="B481" s="20" t="s">
        <v>605</v>
      </c>
      <c r="C481" s="20" t="s">
        <v>104</v>
      </c>
      <c r="D481" s="20" t="s">
        <v>18</v>
      </c>
      <c r="E481" s="20" t="s">
        <v>620</v>
      </c>
      <c r="F481" s="21" t="s">
        <v>26</v>
      </c>
      <c r="G481" s="61">
        <f>100000-100000</f>
        <v>0</v>
      </c>
      <c r="H481" s="122"/>
      <c r="I481" s="61">
        <f t="shared" si="21"/>
        <v>0</v>
      </c>
      <c r="J481" s="61">
        <f>100000-100000</f>
        <v>0</v>
      </c>
      <c r="K481" s="122"/>
      <c r="L481" s="22">
        <f t="shared" si="22"/>
        <v>0</v>
      </c>
    </row>
    <row r="482" spans="1:12" ht="39" hidden="1">
      <c r="A482" s="133" t="s">
        <v>621</v>
      </c>
      <c r="B482" s="20" t="s">
        <v>605</v>
      </c>
      <c r="C482" s="20" t="s">
        <v>104</v>
      </c>
      <c r="D482" s="20" t="s">
        <v>18</v>
      </c>
      <c r="E482" s="49" t="s">
        <v>294</v>
      </c>
      <c r="F482" s="21"/>
      <c r="G482" s="61">
        <f>G483</f>
        <v>0</v>
      </c>
      <c r="H482" s="122"/>
      <c r="I482" s="61">
        <f>G482+H482</f>
        <v>0</v>
      </c>
      <c r="J482" s="61">
        <f>J483</f>
        <v>0</v>
      </c>
      <c r="K482" s="122"/>
      <c r="L482" s="22">
        <f>J482+K482</f>
        <v>0</v>
      </c>
    </row>
    <row r="483" spans="1:12" ht="77.25" hidden="1">
      <c r="A483" s="78" t="s">
        <v>622</v>
      </c>
      <c r="B483" s="20" t="s">
        <v>605</v>
      </c>
      <c r="C483" s="20" t="s">
        <v>104</v>
      </c>
      <c r="D483" s="20" t="s">
        <v>18</v>
      </c>
      <c r="E483" s="57" t="s">
        <v>341</v>
      </c>
      <c r="F483" s="21"/>
      <c r="G483" s="61">
        <f>G484</f>
        <v>0</v>
      </c>
      <c r="H483" s="122"/>
      <c r="I483" s="61">
        <f>G483+H483</f>
        <v>0</v>
      </c>
      <c r="J483" s="61">
        <f>J484</f>
        <v>0</v>
      </c>
      <c r="K483" s="122"/>
      <c r="L483" s="22">
        <f>J483+K483</f>
        <v>0</v>
      </c>
    </row>
    <row r="484" spans="1:12" ht="38.25" hidden="1">
      <c r="A484" s="41" t="s">
        <v>373</v>
      </c>
      <c r="B484" s="20" t="s">
        <v>605</v>
      </c>
      <c r="C484" s="20" t="s">
        <v>104</v>
      </c>
      <c r="D484" s="20" t="s">
        <v>18</v>
      </c>
      <c r="E484" s="45" t="s">
        <v>374</v>
      </c>
      <c r="F484" s="21"/>
      <c r="G484" s="61">
        <f>G487+G485</f>
        <v>0</v>
      </c>
      <c r="H484" s="122"/>
      <c r="I484" s="61">
        <f>G484+H484</f>
        <v>0</v>
      </c>
      <c r="J484" s="61">
        <f>J487+J485</f>
        <v>0</v>
      </c>
      <c r="K484" s="122"/>
      <c r="L484" s="22">
        <f>J484+K484</f>
        <v>0</v>
      </c>
    </row>
    <row r="485" spans="1:12" ht="24" hidden="1">
      <c r="A485" s="81" t="s">
        <v>375</v>
      </c>
      <c r="B485" s="20" t="s">
        <v>605</v>
      </c>
      <c r="C485" s="20" t="s">
        <v>104</v>
      </c>
      <c r="D485" s="20" t="s">
        <v>18</v>
      </c>
      <c r="E485" s="45" t="s">
        <v>376</v>
      </c>
      <c r="F485" s="21"/>
      <c r="G485" s="61">
        <f>G486</f>
        <v>0</v>
      </c>
      <c r="H485" s="122"/>
      <c r="I485" s="61">
        <f>G485+H485</f>
        <v>0</v>
      </c>
      <c r="J485" s="61">
        <f>J486</f>
        <v>0</v>
      </c>
      <c r="K485" s="122"/>
      <c r="L485" s="22">
        <f>J485+K485</f>
        <v>0</v>
      </c>
    </row>
    <row r="486" spans="1:12" ht="26.25" hidden="1">
      <c r="A486" s="29" t="s">
        <v>253</v>
      </c>
      <c r="B486" s="20" t="s">
        <v>605</v>
      </c>
      <c r="C486" s="20" t="s">
        <v>104</v>
      </c>
      <c r="D486" s="20" t="s">
        <v>18</v>
      </c>
      <c r="E486" s="45" t="s">
        <v>376</v>
      </c>
      <c r="F486" s="21" t="s">
        <v>254</v>
      </c>
      <c r="G486" s="61"/>
      <c r="H486" s="122"/>
      <c r="I486" s="61">
        <f>G486+H486</f>
        <v>0</v>
      </c>
      <c r="J486" s="61"/>
      <c r="K486" s="122"/>
      <c r="L486" s="22">
        <f>J486+K486</f>
        <v>0</v>
      </c>
    </row>
    <row r="487" spans="1:12" ht="24" hidden="1">
      <c r="A487" s="81" t="s">
        <v>377</v>
      </c>
      <c r="B487" s="20" t="s">
        <v>605</v>
      </c>
      <c r="C487" s="20" t="s">
        <v>104</v>
      </c>
      <c r="D487" s="20" t="s">
        <v>18</v>
      </c>
      <c r="E487" s="45" t="s">
        <v>378</v>
      </c>
      <c r="F487" s="21"/>
      <c r="G487" s="61">
        <f>G488</f>
        <v>0</v>
      </c>
      <c r="H487" s="122"/>
      <c r="I487" s="61">
        <f aca="true" t="shared" si="23" ref="I487:I512">G487+H487</f>
        <v>0</v>
      </c>
      <c r="J487" s="61">
        <f>J488</f>
        <v>0</v>
      </c>
      <c r="K487" s="122"/>
      <c r="L487" s="22">
        <f aca="true" t="shared" si="24" ref="L487:L512">J487+K487</f>
        <v>0</v>
      </c>
    </row>
    <row r="488" spans="1:12" ht="26.25" hidden="1">
      <c r="A488" s="29" t="s">
        <v>253</v>
      </c>
      <c r="B488" s="20" t="s">
        <v>605</v>
      </c>
      <c r="C488" s="20" t="s">
        <v>104</v>
      </c>
      <c r="D488" s="20" t="s">
        <v>18</v>
      </c>
      <c r="E488" s="45" t="s">
        <v>378</v>
      </c>
      <c r="F488" s="21" t="s">
        <v>254</v>
      </c>
      <c r="G488" s="61"/>
      <c r="H488" s="122"/>
      <c r="I488" s="61">
        <f t="shared" si="23"/>
        <v>0</v>
      </c>
      <c r="J488" s="61"/>
      <c r="K488" s="122"/>
      <c r="L488" s="22">
        <f t="shared" si="24"/>
        <v>0</v>
      </c>
    </row>
    <row r="489" spans="1:12" ht="54.75" customHeight="1">
      <c r="A489" s="65" t="s">
        <v>153</v>
      </c>
      <c r="B489" s="20" t="s">
        <v>605</v>
      </c>
      <c r="C489" s="20" t="s">
        <v>104</v>
      </c>
      <c r="D489" s="20" t="s">
        <v>18</v>
      </c>
      <c r="E489" s="49" t="s">
        <v>154</v>
      </c>
      <c r="F489" s="21"/>
      <c r="G489" s="61">
        <f>G490</f>
        <v>32000</v>
      </c>
      <c r="H489" s="122"/>
      <c r="I489" s="61">
        <f t="shared" si="23"/>
        <v>32000</v>
      </c>
      <c r="J489" s="61">
        <f>J490</f>
        <v>32000</v>
      </c>
      <c r="K489" s="122"/>
      <c r="L489" s="22">
        <f t="shared" si="24"/>
        <v>32000</v>
      </c>
    </row>
    <row r="490" spans="1:12" ht="75.75" customHeight="1">
      <c r="A490" s="70" t="s">
        <v>155</v>
      </c>
      <c r="B490" s="20" t="s">
        <v>605</v>
      </c>
      <c r="C490" s="32" t="s">
        <v>104</v>
      </c>
      <c r="D490" s="32" t="s">
        <v>18</v>
      </c>
      <c r="E490" s="57" t="s">
        <v>156</v>
      </c>
      <c r="F490" s="39"/>
      <c r="G490" s="123">
        <f>G491+G494</f>
        <v>32000</v>
      </c>
      <c r="H490" s="122"/>
      <c r="I490" s="61">
        <f t="shared" si="23"/>
        <v>32000</v>
      </c>
      <c r="J490" s="123">
        <f>J491+J494</f>
        <v>32000</v>
      </c>
      <c r="K490" s="122"/>
      <c r="L490" s="22">
        <f t="shared" si="24"/>
        <v>32000</v>
      </c>
    </row>
    <row r="491" spans="1:12" ht="25.5" hidden="1">
      <c r="A491" s="131" t="s">
        <v>157</v>
      </c>
      <c r="B491" s="20" t="s">
        <v>605</v>
      </c>
      <c r="C491" s="20" t="s">
        <v>104</v>
      </c>
      <c r="D491" s="20" t="s">
        <v>18</v>
      </c>
      <c r="E491" s="49" t="s">
        <v>158</v>
      </c>
      <c r="F491" s="21"/>
      <c r="G491" s="61">
        <f>G492</f>
        <v>0</v>
      </c>
      <c r="H491" s="122"/>
      <c r="I491" s="61">
        <f t="shared" si="23"/>
        <v>0</v>
      </c>
      <c r="J491" s="61">
        <f>J492</f>
        <v>0</v>
      </c>
      <c r="K491" s="122"/>
      <c r="L491" s="22">
        <f t="shared" si="24"/>
        <v>0</v>
      </c>
    </row>
    <row r="492" spans="1:12" ht="25.5" hidden="1">
      <c r="A492" s="41" t="s">
        <v>159</v>
      </c>
      <c r="B492" s="20" t="s">
        <v>605</v>
      </c>
      <c r="C492" s="20" t="s">
        <v>104</v>
      </c>
      <c r="D492" s="20" t="s">
        <v>18</v>
      </c>
      <c r="E492" s="49" t="s">
        <v>160</v>
      </c>
      <c r="F492" s="21"/>
      <c r="G492" s="61">
        <f>G493</f>
        <v>0</v>
      </c>
      <c r="H492" s="122"/>
      <c r="I492" s="61">
        <f t="shared" si="23"/>
        <v>0</v>
      </c>
      <c r="J492" s="61">
        <f>J493</f>
        <v>0</v>
      </c>
      <c r="K492" s="122"/>
      <c r="L492" s="22">
        <f t="shared" si="24"/>
        <v>0</v>
      </c>
    </row>
    <row r="493" spans="1:12" ht="26.25" hidden="1">
      <c r="A493" s="29" t="s">
        <v>37</v>
      </c>
      <c r="B493" s="20" t="s">
        <v>605</v>
      </c>
      <c r="C493" s="20" t="s">
        <v>104</v>
      </c>
      <c r="D493" s="20" t="s">
        <v>18</v>
      </c>
      <c r="E493" s="49" t="s">
        <v>160</v>
      </c>
      <c r="F493" s="21" t="s">
        <v>38</v>
      </c>
      <c r="G493" s="61"/>
      <c r="H493" s="122"/>
      <c r="I493" s="61">
        <f t="shared" si="23"/>
        <v>0</v>
      </c>
      <c r="J493" s="61"/>
      <c r="K493" s="122"/>
      <c r="L493" s="22">
        <f t="shared" si="24"/>
        <v>0</v>
      </c>
    </row>
    <row r="494" spans="1:12" ht="63.75" customHeight="1">
      <c r="A494" s="131" t="s">
        <v>404</v>
      </c>
      <c r="B494" s="20" t="s">
        <v>605</v>
      </c>
      <c r="C494" s="20" t="s">
        <v>104</v>
      </c>
      <c r="D494" s="20" t="s">
        <v>18</v>
      </c>
      <c r="E494" s="49" t="s">
        <v>405</v>
      </c>
      <c r="F494" s="21"/>
      <c r="G494" s="61">
        <f>G495</f>
        <v>32000</v>
      </c>
      <c r="H494" s="122"/>
      <c r="I494" s="61">
        <f t="shared" si="23"/>
        <v>32000</v>
      </c>
      <c r="J494" s="61">
        <f>J495</f>
        <v>32000</v>
      </c>
      <c r="K494" s="122"/>
      <c r="L494" s="22">
        <f t="shared" si="24"/>
        <v>32000</v>
      </c>
    </row>
    <row r="495" spans="1:12" ht="30.75" customHeight="1">
      <c r="A495" s="41" t="s">
        <v>159</v>
      </c>
      <c r="B495" s="20" t="s">
        <v>605</v>
      </c>
      <c r="C495" s="20" t="s">
        <v>104</v>
      </c>
      <c r="D495" s="20" t="s">
        <v>18</v>
      </c>
      <c r="E495" s="49" t="s">
        <v>406</v>
      </c>
      <c r="F495" s="21"/>
      <c r="G495" s="61">
        <f>G496</f>
        <v>32000</v>
      </c>
      <c r="H495" s="122"/>
      <c r="I495" s="61">
        <f t="shared" si="23"/>
        <v>32000</v>
      </c>
      <c r="J495" s="61">
        <f>J496</f>
        <v>32000</v>
      </c>
      <c r="K495" s="122"/>
      <c r="L495" s="22">
        <f t="shared" si="24"/>
        <v>32000</v>
      </c>
    </row>
    <row r="496" spans="1:12" ht="34.5" customHeight="1">
      <c r="A496" s="29" t="s">
        <v>37</v>
      </c>
      <c r="B496" s="20" t="s">
        <v>605</v>
      </c>
      <c r="C496" s="20" t="s">
        <v>104</v>
      </c>
      <c r="D496" s="20" t="s">
        <v>18</v>
      </c>
      <c r="E496" s="49" t="s">
        <v>406</v>
      </c>
      <c r="F496" s="21" t="s">
        <v>38</v>
      </c>
      <c r="G496" s="61">
        <v>32000</v>
      </c>
      <c r="H496" s="122"/>
      <c r="I496" s="61">
        <f t="shared" si="23"/>
        <v>32000</v>
      </c>
      <c r="J496" s="61">
        <v>32000</v>
      </c>
      <c r="K496" s="122"/>
      <c r="L496" s="22">
        <f t="shared" si="24"/>
        <v>32000</v>
      </c>
    </row>
    <row r="497" spans="1:12" ht="42" customHeight="1">
      <c r="A497" s="83" t="s">
        <v>407</v>
      </c>
      <c r="B497" s="20" t="s">
        <v>605</v>
      </c>
      <c r="C497" s="20" t="s">
        <v>104</v>
      </c>
      <c r="D497" s="20" t="s">
        <v>18</v>
      </c>
      <c r="E497" s="20" t="s">
        <v>408</v>
      </c>
      <c r="F497" s="31"/>
      <c r="G497" s="61">
        <f>G498</f>
        <v>20000</v>
      </c>
      <c r="H497" s="122"/>
      <c r="I497" s="61">
        <f t="shared" si="23"/>
        <v>20000</v>
      </c>
      <c r="J497" s="61">
        <f>J498</f>
        <v>20000</v>
      </c>
      <c r="K497" s="122"/>
      <c r="L497" s="22">
        <f t="shared" si="24"/>
        <v>20000</v>
      </c>
    </row>
    <row r="498" spans="1:12" s="36" customFormat="1" ht="60" customHeight="1">
      <c r="A498" s="40" t="s">
        <v>409</v>
      </c>
      <c r="B498" s="20" t="s">
        <v>605</v>
      </c>
      <c r="C498" s="32" t="s">
        <v>104</v>
      </c>
      <c r="D498" s="32" t="s">
        <v>18</v>
      </c>
      <c r="E498" s="32" t="s">
        <v>410</v>
      </c>
      <c r="F498" s="34"/>
      <c r="G498" s="123">
        <f>G499</f>
        <v>20000</v>
      </c>
      <c r="H498" s="125"/>
      <c r="I498" s="123">
        <f t="shared" si="23"/>
        <v>20000</v>
      </c>
      <c r="J498" s="123">
        <f>J499</f>
        <v>20000</v>
      </c>
      <c r="K498" s="125"/>
      <c r="L498" s="35">
        <f t="shared" si="24"/>
        <v>20000</v>
      </c>
    </row>
    <row r="499" spans="1:12" ht="25.5">
      <c r="A499" s="72" t="s">
        <v>411</v>
      </c>
      <c r="B499" s="20" t="s">
        <v>605</v>
      </c>
      <c r="C499" s="20" t="s">
        <v>104</v>
      </c>
      <c r="D499" s="20" t="s">
        <v>18</v>
      </c>
      <c r="E499" s="20" t="s">
        <v>412</v>
      </c>
      <c r="F499" s="31"/>
      <c r="G499" s="61">
        <f>G500</f>
        <v>20000</v>
      </c>
      <c r="H499" s="122"/>
      <c r="I499" s="61">
        <f t="shared" si="23"/>
        <v>20000</v>
      </c>
      <c r="J499" s="61">
        <f>J500</f>
        <v>20000</v>
      </c>
      <c r="K499" s="122"/>
      <c r="L499" s="22">
        <f t="shared" si="24"/>
        <v>20000</v>
      </c>
    </row>
    <row r="500" spans="1:12" ht="15">
      <c r="A500" s="72" t="s">
        <v>413</v>
      </c>
      <c r="B500" s="20" t="s">
        <v>605</v>
      </c>
      <c r="C500" s="20" t="s">
        <v>104</v>
      </c>
      <c r="D500" s="20" t="s">
        <v>18</v>
      </c>
      <c r="E500" s="20" t="s">
        <v>414</v>
      </c>
      <c r="F500" s="31"/>
      <c r="G500" s="61">
        <f>G501</f>
        <v>20000</v>
      </c>
      <c r="H500" s="122"/>
      <c r="I500" s="61">
        <f t="shared" si="23"/>
        <v>20000</v>
      </c>
      <c r="J500" s="61">
        <f>J501</f>
        <v>20000</v>
      </c>
      <c r="K500" s="122"/>
      <c r="L500" s="22">
        <f t="shared" si="24"/>
        <v>20000</v>
      </c>
    </row>
    <row r="501" spans="1:12" ht="33.75" customHeight="1">
      <c r="A501" s="89" t="s">
        <v>37</v>
      </c>
      <c r="B501" s="20" t="s">
        <v>605</v>
      </c>
      <c r="C501" s="20" t="s">
        <v>104</v>
      </c>
      <c r="D501" s="20" t="s">
        <v>18</v>
      </c>
      <c r="E501" s="20" t="s">
        <v>414</v>
      </c>
      <c r="F501" s="21" t="s">
        <v>38</v>
      </c>
      <c r="G501" s="61">
        <v>20000</v>
      </c>
      <c r="H501" s="122"/>
      <c r="I501" s="61">
        <f t="shared" si="23"/>
        <v>20000</v>
      </c>
      <c r="J501" s="61">
        <v>20000</v>
      </c>
      <c r="K501" s="122"/>
      <c r="L501" s="22">
        <f t="shared" si="24"/>
        <v>20000</v>
      </c>
    </row>
    <row r="502" spans="1:12" ht="21" customHeight="1">
      <c r="A502" s="69" t="s">
        <v>415</v>
      </c>
      <c r="B502" s="20" t="s">
        <v>605</v>
      </c>
      <c r="C502" s="20" t="s">
        <v>104</v>
      </c>
      <c r="D502" s="20" t="s">
        <v>28</v>
      </c>
      <c r="E502" s="20"/>
      <c r="F502" s="21"/>
      <c r="G502" s="61">
        <f>G503</f>
        <v>26439655</v>
      </c>
      <c r="H502" s="122"/>
      <c r="I502" s="61">
        <f t="shared" si="23"/>
        <v>26439655</v>
      </c>
      <c r="J502" s="61">
        <f>J503</f>
        <v>17308869</v>
      </c>
      <c r="K502" s="122"/>
      <c r="L502" s="22">
        <f t="shared" si="24"/>
        <v>17308869</v>
      </c>
    </row>
    <row r="503" spans="1:12" ht="39" customHeight="1">
      <c r="A503" s="26" t="s">
        <v>364</v>
      </c>
      <c r="B503" s="32" t="s">
        <v>605</v>
      </c>
      <c r="C503" s="20" t="s">
        <v>104</v>
      </c>
      <c r="D503" s="20" t="s">
        <v>28</v>
      </c>
      <c r="E503" s="20" t="s">
        <v>365</v>
      </c>
      <c r="F503" s="21"/>
      <c r="G503" s="61">
        <f>G508+G504</f>
        <v>26439655</v>
      </c>
      <c r="H503" s="61">
        <f>H508+H504</f>
        <v>0</v>
      </c>
      <c r="I503" s="61">
        <f t="shared" si="23"/>
        <v>26439655</v>
      </c>
      <c r="J503" s="61">
        <f>J508+J504</f>
        <v>17308869</v>
      </c>
      <c r="K503" s="122"/>
      <c r="L503" s="22">
        <f t="shared" si="24"/>
        <v>17308869</v>
      </c>
    </row>
    <row r="504" spans="1:12" ht="39" customHeight="1">
      <c r="A504" s="19" t="s">
        <v>366</v>
      </c>
      <c r="B504" s="32" t="s">
        <v>605</v>
      </c>
      <c r="C504" s="20" t="s">
        <v>104</v>
      </c>
      <c r="D504" s="20" t="s">
        <v>28</v>
      </c>
      <c r="E504" s="20" t="s">
        <v>367</v>
      </c>
      <c r="F504" s="21"/>
      <c r="G504" s="61">
        <f>G505</f>
        <v>10130786</v>
      </c>
      <c r="H504" s="122"/>
      <c r="I504" s="61">
        <f t="shared" si="23"/>
        <v>10130786</v>
      </c>
      <c r="J504" s="61">
        <f>J505</f>
        <v>0</v>
      </c>
      <c r="K504" s="122"/>
      <c r="L504" s="22">
        <f t="shared" si="24"/>
        <v>0</v>
      </c>
    </row>
    <row r="505" spans="1:12" ht="21" customHeight="1">
      <c r="A505" s="84" t="s">
        <v>380</v>
      </c>
      <c r="B505" s="32" t="s">
        <v>605</v>
      </c>
      <c r="C505" s="20" t="s">
        <v>104</v>
      </c>
      <c r="D505" s="20" t="s">
        <v>28</v>
      </c>
      <c r="E505" s="20" t="s">
        <v>381</v>
      </c>
      <c r="F505" s="39"/>
      <c r="G505" s="61">
        <f>G506</f>
        <v>10130786</v>
      </c>
      <c r="H505" s="122"/>
      <c r="I505" s="61">
        <f t="shared" si="23"/>
        <v>10130786</v>
      </c>
      <c r="J505" s="61">
        <f>J506</f>
        <v>0</v>
      </c>
      <c r="K505" s="122"/>
      <c r="L505" s="22">
        <f t="shared" si="24"/>
        <v>0</v>
      </c>
    </row>
    <row r="506" spans="1:12" ht="24.75" customHeight="1">
      <c r="A506" s="84" t="s">
        <v>582</v>
      </c>
      <c r="B506" s="32" t="s">
        <v>605</v>
      </c>
      <c r="C506" s="20" t="s">
        <v>104</v>
      </c>
      <c r="D506" s="20" t="s">
        <v>28</v>
      </c>
      <c r="E506" s="20" t="s">
        <v>581</v>
      </c>
      <c r="F506" s="39"/>
      <c r="G506" s="61">
        <f>G507</f>
        <v>10130786</v>
      </c>
      <c r="H506" s="122"/>
      <c r="I506" s="61">
        <f t="shared" si="23"/>
        <v>10130786</v>
      </c>
      <c r="J506" s="61">
        <f>J507</f>
        <v>0</v>
      </c>
      <c r="K506" s="122"/>
      <c r="L506" s="22">
        <f t="shared" si="24"/>
        <v>0</v>
      </c>
    </row>
    <row r="507" spans="1:12" ht="39" customHeight="1">
      <c r="A507" s="29" t="s">
        <v>37</v>
      </c>
      <c r="B507" s="32" t="s">
        <v>605</v>
      </c>
      <c r="C507" s="20" t="s">
        <v>104</v>
      </c>
      <c r="D507" s="20" t="s">
        <v>28</v>
      </c>
      <c r="E507" s="20" t="s">
        <v>581</v>
      </c>
      <c r="F507" s="21" t="s">
        <v>38</v>
      </c>
      <c r="G507" s="61">
        <f>101308+101308+9928170</f>
        <v>10130786</v>
      </c>
      <c r="H507" s="122"/>
      <c r="I507" s="61">
        <f t="shared" si="23"/>
        <v>10130786</v>
      </c>
      <c r="J507" s="61"/>
      <c r="K507" s="122"/>
      <c r="L507" s="22">
        <f t="shared" si="24"/>
        <v>0</v>
      </c>
    </row>
    <row r="508" spans="1:12" s="36" customFormat="1" ht="51.75">
      <c r="A508" s="29" t="s">
        <v>416</v>
      </c>
      <c r="B508" s="20" t="s">
        <v>605</v>
      </c>
      <c r="C508" s="32" t="s">
        <v>104</v>
      </c>
      <c r="D508" s="32" t="s">
        <v>28</v>
      </c>
      <c r="E508" s="32" t="s">
        <v>417</v>
      </c>
      <c r="F508" s="39"/>
      <c r="G508" s="123">
        <f>G509+G515</f>
        <v>16308869</v>
      </c>
      <c r="H508" s="125"/>
      <c r="I508" s="123">
        <f t="shared" si="23"/>
        <v>16308869</v>
      </c>
      <c r="J508" s="123">
        <f>J509+J515</f>
        <v>17308869</v>
      </c>
      <c r="K508" s="125"/>
      <c r="L508" s="35">
        <f t="shared" si="24"/>
        <v>17308869</v>
      </c>
    </row>
    <row r="509" spans="1:12" ht="25.5">
      <c r="A509" s="41" t="s">
        <v>418</v>
      </c>
      <c r="B509" s="20" t="s">
        <v>605</v>
      </c>
      <c r="C509" s="20" t="s">
        <v>104</v>
      </c>
      <c r="D509" s="20" t="s">
        <v>28</v>
      </c>
      <c r="E509" s="20" t="s">
        <v>419</v>
      </c>
      <c r="F509" s="21"/>
      <c r="G509" s="61">
        <f>G510</f>
        <v>16308869</v>
      </c>
      <c r="H509" s="122"/>
      <c r="I509" s="61">
        <f t="shared" si="23"/>
        <v>16308869</v>
      </c>
      <c r="J509" s="61">
        <f>J510</f>
        <v>17308869</v>
      </c>
      <c r="K509" s="122"/>
      <c r="L509" s="22">
        <f t="shared" si="24"/>
        <v>17308869</v>
      </c>
    </row>
    <row r="510" spans="1:12" ht="25.5">
      <c r="A510" s="41" t="s">
        <v>199</v>
      </c>
      <c r="B510" s="20" t="s">
        <v>605</v>
      </c>
      <c r="C510" s="20" t="s">
        <v>104</v>
      </c>
      <c r="D510" s="20" t="s">
        <v>28</v>
      </c>
      <c r="E510" s="20" t="s">
        <v>420</v>
      </c>
      <c r="F510" s="21"/>
      <c r="G510" s="61">
        <f>G511+G512+G514+G513</f>
        <v>16308869</v>
      </c>
      <c r="H510" s="122"/>
      <c r="I510" s="61">
        <f t="shared" si="23"/>
        <v>16308869</v>
      </c>
      <c r="J510" s="61">
        <f>J511+J512+J514+J513</f>
        <v>17308869</v>
      </c>
      <c r="K510" s="122"/>
      <c r="L510" s="22">
        <f t="shared" si="24"/>
        <v>17308869</v>
      </c>
    </row>
    <row r="511" spans="1:12" ht="43.5" customHeight="1">
      <c r="A511" s="29" t="s">
        <v>25</v>
      </c>
      <c r="B511" s="20" t="s">
        <v>605</v>
      </c>
      <c r="C511" s="20" t="s">
        <v>104</v>
      </c>
      <c r="D511" s="20" t="s">
        <v>28</v>
      </c>
      <c r="E511" s="20" t="s">
        <v>420</v>
      </c>
      <c r="F511" s="21" t="s">
        <v>26</v>
      </c>
      <c r="G511" s="61">
        <v>15358400</v>
      </c>
      <c r="H511" s="122"/>
      <c r="I511" s="61">
        <f t="shared" si="23"/>
        <v>15358400</v>
      </c>
      <c r="J511" s="61">
        <v>16358400</v>
      </c>
      <c r="K511" s="122"/>
      <c r="L511" s="22">
        <f t="shared" si="24"/>
        <v>16358400</v>
      </c>
    </row>
    <row r="512" spans="1:12" ht="25.5" customHeight="1">
      <c r="A512" s="29" t="s">
        <v>37</v>
      </c>
      <c r="B512" s="20" t="s">
        <v>605</v>
      </c>
      <c r="C512" s="20" t="s">
        <v>104</v>
      </c>
      <c r="D512" s="20" t="s">
        <v>28</v>
      </c>
      <c r="E512" s="20" t="s">
        <v>420</v>
      </c>
      <c r="F512" s="21" t="s">
        <v>38</v>
      </c>
      <c r="G512" s="61">
        <v>881389</v>
      </c>
      <c r="H512" s="122"/>
      <c r="I512" s="61">
        <f t="shared" si="23"/>
        <v>881389</v>
      </c>
      <c r="J512" s="61">
        <v>881389</v>
      </c>
      <c r="K512" s="122"/>
      <c r="L512" s="22">
        <f t="shared" si="24"/>
        <v>881389</v>
      </c>
    </row>
    <row r="513" spans="1:12" ht="29.25" customHeight="1" hidden="1">
      <c r="A513" s="26" t="s">
        <v>253</v>
      </c>
      <c r="B513" s="32" t="s">
        <v>605</v>
      </c>
      <c r="C513" s="20" t="s">
        <v>104</v>
      </c>
      <c r="D513" s="20" t="s">
        <v>28</v>
      </c>
      <c r="E513" s="20" t="s">
        <v>420</v>
      </c>
      <c r="F513" s="21" t="s">
        <v>254</v>
      </c>
      <c r="G513" s="61"/>
      <c r="H513" s="122"/>
      <c r="I513" s="61">
        <f>G513+H513</f>
        <v>0</v>
      </c>
      <c r="J513" s="61"/>
      <c r="K513" s="122"/>
      <c r="L513" s="22">
        <f>J513+K513</f>
        <v>0</v>
      </c>
    </row>
    <row r="514" spans="1:12" ht="15">
      <c r="A514" s="41" t="s">
        <v>79</v>
      </c>
      <c r="B514" s="32" t="s">
        <v>605</v>
      </c>
      <c r="C514" s="20" t="s">
        <v>104</v>
      </c>
      <c r="D514" s="20" t="s">
        <v>28</v>
      </c>
      <c r="E514" s="20" t="s">
        <v>420</v>
      </c>
      <c r="F514" s="21" t="s">
        <v>80</v>
      </c>
      <c r="G514" s="61">
        <v>69080</v>
      </c>
      <c r="H514" s="122"/>
      <c r="I514" s="61">
        <f aca="true" t="shared" si="25" ref="I514:I577">G514+H514</f>
        <v>69080</v>
      </c>
      <c r="J514" s="61">
        <v>69080</v>
      </c>
      <c r="K514" s="122"/>
      <c r="L514" s="22">
        <f aca="true" t="shared" si="26" ref="L514:L577">J514+K514</f>
        <v>69080</v>
      </c>
    </row>
    <row r="515" spans="1:12" ht="15">
      <c r="A515" s="84" t="s">
        <v>380</v>
      </c>
      <c r="B515" s="32" t="s">
        <v>605</v>
      </c>
      <c r="C515" s="20" t="s">
        <v>104</v>
      </c>
      <c r="D515" s="20" t="s">
        <v>28</v>
      </c>
      <c r="E515" s="20" t="s">
        <v>584</v>
      </c>
      <c r="F515" s="39"/>
      <c r="G515" s="61">
        <f>G516</f>
        <v>0</v>
      </c>
      <c r="H515" s="122"/>
      <c r="I515" s="61">
        <f t="shared" si="25"/>
        <v>0</v>
      </c>
      <c r="J515" s="61">
        <f>J516</f>
        <v>0</v>
      </c>
      <c r="K515" s="122"/>
      <c r="L515" s="22">
        <f t="shared" si="26"/>
        <v>0</v>
      </c>
    </row>
    <row r="516" spans="1:12" ht="15">
      <c r="A516" s="84" t="s">
        <v>582</v>
      </c>
      <c r="B516" s="32" t="s">
        <v>605</v>
      </c>
      <c r="C516" s="20" t="s">
        <v>104</v>
      </c>
      <c r="D516" s="20" t="s">
        <v>28</v>
      </c>
      <c r="E516" s="20" t="s">
        <v>585</v>
      </c>
      <c r="F516" s="39"/>
      <c r="G516" s="61">
        <f>G517</f>
        <v>0</v>
      </c>
      <c r="H516" s="122"/>
      <c r="I516" s="61">
        <f t="shared" si="25"/>
        <v>0</v>
      </c>
      <c r="J516" s="61">
        <f>J517</f>
        <v>0</v>
      </c>
      <c r="K516" s="122"/>
      <c r="L516" s="22">
        <f t="shared" si="26"/>
        <v>0</v>
      </c>
    </row>
    <row r="517" spans="1:12" ht="26.25">
      <c r="A517" s="29" t="s">
        <v>37</v>
      </c>
      <c r="B517" s="32" t="s">
        <v>605</v>
      </c>
      <c r="C517" s="20" t="s">
        <v>104</v>
      </c>
      <c r="D517" s="20" t="s">
        <v>28</v>
      </c>
      <c r="E517" s="20" t="s">
        <v>585</v>
      </c>
      <c r="F517" s="21" t="s">
        <v>38</v>
      </c>
      <c r="G517" s="61">
        <f>101308-101308</f>
        <v>0</v>
      </c>
      <c r="H517" s="122"/>
      <c r="I517" s="61">
        <f t="shared" si="25"/>
        <v>0</v>
      </c>
      <c r="J517" s="61"/>
      <c r="K517" s="122"/>
      <c r="L517" s="22">
        <f t="shared" si="26"/>
        <v>0</v>
      </c>
    </row>
    <row r="518" spans="1:12" ht="15">
      <c r="A518" s="26" t="s">
        <v>602</v>
      </c>
      <c r="B518" s="20" t="s">
        <v>605</v>
      </c>
      <c r="C518" s="20" t="s">
        <v>104</v>
      </c>
      <c r="D518" s="20" t="s">
        <v>104</v>
      </c>
      <c r="E518" s="20"/>
      <c r="F518" s="21"/>
      <c r="G518" s="61">
        <f>G519</f>
        <v>1360148</v>
      </c>
      <c r="H518" s="122">
        <f>H519</f>
        <v>1141560</v>
      </c>
      <c r="I518" s="61">
        <f t="shared" si="25"/>
        <v>2501708</v>
      </c>
      <c r="J518" s="61">
        <f>J519</f>
        <v>1360148</v>
      </c>
      <c r="K518" s="122">
        <f>K519</f>
        <v>1141560</v>
      </c>
      <c r="L518" s="22">
        <f t="shared" si="26"/>
        <v>2501708</v>
      </c>
    </row>
    <row r="519" spans="1:12" ht="53.25" customHeight="1">
      <c r="A519" s="41" t="s">
        <v>422</v>
      </c>
      <c r="B519" s="20" t="s">
        <v>605</v>
      </c>
      <c r="C519" s="20" t="s">
        <v>104</v>
      </c>
      <c r="D519" s="20" t="s">
        <v>104</v>
      </c>
      <c r="E519" s="49" t="s">
        <v>423</v>
      </c>
      <c r="F519" s="21"/>
      <c r="G519" s="61">
        <f>G520</f>
        <v>1360148</v>
      </c>
      <c r="H519" s="122">
        <f>H520</f>
        <v>1141560</v>
      </c>
      <c r="I519" s="61">
        <f t="shared" si="25"/>
        <v>2501708</v>
      </c>
      <c r="J519" s="61">
        <f>J520</f>
        <v>1360148</v>
      </c>
      <c r="K519" s="122">
        <f>K520</f>
        <v>1141560</v>
      </c>
      <c r="L519" s="22">
        <f t="shared" si="26"/>
        <v>2501708</v>
      </c>
    </row>
    <row r="520" spans="1:12" ht="51">
      <c r="A520" s="66" t="s">
        <v>430</v>
      </c>
      <c r="B520" s="20" t="s">
        <v>605</v>
      </c>
      <c r="C520" s="20" t="s">
        <v>104</v>
      </c>
      <c r="D520" s="20" t="s">
        <v>104</v>
      </c>
      <c r="E520" s="49" t="s">
        <v>431</v>
      </c>
      <c r="F520" s="56"/>
      <c r="G520" s="61">
        <f>G521+G529+G526</f>
        <v>1360148</v>
      </c>
      <c r="H520" s="122">
        <f>H522+H530</f>
        <v>1141560</v>
      </c>
      <c r="I520" s="61">
        <f t="shared" si="25"/>
        <v>2501708</v>
      </c>
      <c r="J520" s="61">
        <f>J521+J529+J526</f>
        <v>1360148</v>
      </c>
      <c r="K520" s="122">
        <f>K522+K530</f>
        <v>1141560</v>
      </c>
      <c r="L520" s="22">
        <f t="shared" si="26"/>
        <v>2501708</v>
      </c>
    </row>
    <row r="521" spans="1:12" ht="25.5">
      <c r="A521" s="41" t="s">
        <v>432</v>
      </c>
      <c r="B521" s="20" t="s">
        <v>605</v>
      </c>
      <c r="C521" s="20" t="s">
        <v>104</v>
      </c>
      <c r="D521" s="20" t="s">
        <v>104</v>
      </c>
      <c r="E521" s="49" t="s">
        <v>433</v>
      </c>
      <c r="F521" s="56"/>
      <c r="G521" s="61">
        <f>G522+G524</f>
        <v>478038</v>
      </c>
      <c r="H521" s="122"/>
      <c r="I521" s="61">
        <f t="shared" si="25"/>
        <v>478038</v>
      </c>
      <c r="J521" s="61">
        <f>J522+J524</f>
        <v>478038</v>
      </c>
      <c r="K521" s="122"/>
      <c r="L521" s="22">
        <f t="shared" si="26"/>
        <v>478038</v>
      </c>
    </row>
    <row r="522" spans="1:12" ht="15" hidden="1">
      <c r="A522" s="26" t="s">
        <v>434</v>
      </c>
      <c r="B522" s="20" t="s">
        <v>605</v>
      </c>
      <c r="C522" s="20" t="s">
        <v>104</v>
      </c>
      <c r="D522" s="20" t="s">
        <v>104</v>
      </c>
      <c r="E522" s="49" t="s">
        <v>435</v>
      </c>
      <c r="F522" s="21"/>
      <c r="G522" s="61">
        <f>G523</f>
        <v>0</v>
      </c>
      <c r="H522" s="122"/>
      <c r="I522" s="61">
        <f t="shared" si="25"/>
        <v>0</v>
      </c>
      <c r="J522" s="61">
        <f>J523</f>
        <v>0</v>
      </c>
      <c r="K522" s="122"/>
      <c r="L522" s="22">
        <f t="shared" si="26"/>
        <v>0</v>
      </c>
    </row>
    <row r="523" spans="1:12" ht="24.75" hidden="1">
      <c r="A523" s="89" t="s">
        <v>37</v>
      </c>
      <c r="B523" s="20" t="s">
        <v>605</v>
      </c>
      <c r="C523" s="20" t="s">
        <v>104</v>
      </c>
      <c r="D523" s="20" t="s">
        <v>104</v>
      </c>
      <c r="E523" s="49" t="s">
        <v>435</v>
      </c>
      <c r="F523" s="56" t="s">
        <v>38</v>
      </c>
      <c r="G523" s="61"/>
      <c r="H523" s="122"/>
      <c r="I523" s="61">
        <f t="shared" si="25"/>
        <v>0</v>
      </c>
      <c r="J523" s="61"/>
      <c r="K523" s="122"/>
      <c r="L523" s="22">
        <f t="shared" si="26"/>
        <v>0</v>
      </c>
    </row>
    <row r="524" spans="1:12" ht="15">
      <c r="A524" s="85" t="s">
        <v>436</v>
      </c>
      <c r="B524" s="20" t="s">
        <v>605</v>
      </c>
      <c r="C524" s="20" t="s">
        <v>104</v>
      </c>
      <c r="D524" s="20" t="s">
        <v>104</v>
      </c>
      <c r="E524" s="49" t="s">
        <v>437</v>
      </c>
      <c r="F524" s="21"/>
      <c r="G524" s="61">
        <f>G525</f>
        <v>478038</v>
      </c>
      <c r="H524" s="122"/>
      <c r="I524" s="61">
        <f t="shared" si="25"/>
        <v>478038</v>
      </c>
      <c r="J524" s="61">
        <f>J525</f>
        <v>478038</v>
      </c>
      <c r="K524" s="122"/>
      <c r="L524" s="22">
        <f t="shared" si="26"/>
        <v>478038</v>
      </c>
    </row>
    <row r="525" spans="1:12" ht="24.75">
      <c r="A525" s="89" t="s">
        <v>37</v>
      </c>
      <c r="B525" s="20" t="s">
        <v>605</v>
      </c>
      <c r="C525" s="20" t="s">
        <v>104</v>
      </c>
      <c r="D525" s="20" t="s">
        <v>104</v>
      </c>
      <c r="E525" s="49" t="s">
        <v>437</v>
      </c>
      <c r="F525" s="56" t="s">
        <v>38</v>
      </c>
      <c r="G525" s="61">
        <v>478038</v>
      </c>
      <c r="H525" s="122"/>
      <c r="I525" s="61">
        <f t="shared" si="25"/>
        <v>478038</v>
      </c>
      <c r="J525" s="61">
        <v>478038</v>
      </c>
      <c r="K525" s="122"/>
      <c r="L525" s="22">
        <f t="shared" si="26"/>
        <v>478038</v>
      </c>
    </row>
    <row r="526" spans="1:12" ht="22.5" customHeight="1">
      <c r="A526" s="41" t="s">
        <v>440</v>
      </c>
      <c r="B526" s="20" t="s">
        <v>605</v>
      </c>
      <c r="C526" s="20" t="s">
        <v>104</v>
      </c>
      <c r="D526" s="20" t="s">
        <v>104</v>
      </c>
      <c r="E526" s="49" t="s">
        <v>441</v>
      </c>
      <c r="F526" s="56"/>
      <c r="G526" s="61">
        <f>G527</f>
        <v>40000</v>
      </c>
      <c r="H526" s="122"/>
      <c r="I526" s="61">
        <f t="shared" si="25"/>
        <v>40000</v>
      </c>
      <c r="J526" s="61">
        <f>J527</f>
        <v>40000</v>
      </c>
      <c r="K526" s="122"/>
      <c r="L526" s="22">
        <f t="shared" si="26"/>
        <v>40000</v>
      </c>
    </row>
    <row r="527" spans="1:12" ht="15" customHeight="1">
      <c r="A527" s="89" t="s">
        <v>438</v>
      </c>
      <c r="B527" s="20" t="s">
        <v>605</v>
      </c>
      <c r="C527" s="20" t="s">
        <v>104</v>
      </c>
      <c r="D527" s="20" t="s">
        <v>104</v>
      </c>
      <c r="E527" s="49" t="s">
        <v>442</v>
      </c>
      <c r="F527" s="56"/>
      <c r="G527" s="61">
        <f>G528</f>
        <v>40000</v>
      </c>
      <c r="H527" s="122"/>
      <c r="I527" s="61">
        <f t="shared" si="25"/>
        <v>40000</v>
      </c>
      <c r="J527" s="61">
        <f>J528</f>
        <v>40000</v>
      </c>
      <c r="K527" s="122"/>
      <c r="L527" s="22">
        <f t="shared" si="26"/>
        <v>40000</v>
      </c>
    </row>
    <row r="528" spans="1:12" ht="24.75">
      <c r="A528" s="89" t="s">
        <v>37</v>
      </c>
      <c r="B528" s="20" t="s">
        <v>605</v>
      </c>
      <c r="C528" s="20" t="s">
        <v>104</v>
      </c>
      <c r="D528" s="20" t="s">
        <v>104</v>
      </c>
      <c r="E528" s="49" t="s">
        <v>442</v>
      </c>
      <c r="F528" s="56" t="s">
        <v>38</v>
      </c>
      <c r="G528" s="61">
        <v>40000</v>
      </c>
      <c r="H528" s="122"/>
      <c r="I528" s="61">
        <f t="shared" si="25"/>
        <v>40000</v>
      </c>
      <c r="J528" s="61">
        <v>40000</v>
      </c>
      <c r="K528" s="122"/>
      <c r="L528" s="22">
        <f t="shared" si="26"/>
        <v>40000</v>
      </c>
    </row>
    <row r="529" spans="1:12" ht="39.75" customHeight="1">
      <c r="A529" s="41" t="s">
        <v>443</v>
      </c>
      <c r="B529" s="20" t="s">
        <v>605</v>
      </c>
      <c r="C529" s="20" t="s">
        <v>104</v>
      </c>
      <c r="D529" s="20" t="s">
        <v>104</v>
      </c>
      <c r="E529" s="49" t="s">
        <v>444</v>
      </c>
      <c r="F529" s="56"/>
      <c r="G529" s="61">
        <f>G530</f>
        <v>842110</v>
      </c>
      <c r="H529" s="122">
        <f>H530</f>
        <v>1141560</v>
      </c>
      <c r="I529" s="61">
        <f t="shared" si="25"/>
        <v>1983670</v>
      </c>
      <c r="J529" s="61">
        <f>J530</f>
        <v>842110</v>
      </c>
      <c r="K529" s="122">
        <f>K530</f>
        <v>1141560</v>
      </c>
      <c r="L529" s="22">
        <f t="shared" si="26"/>
        <v>1983670</v>
      </c>
    </row>
    <row r="530" spans="1:12" ht="29.25" customHeight="1">
      <c r="A530" s="141" t="s">
        <v>199</v>
      </c>
      <c r="B530" s="20" t="s">
        <v>605</v>
      </c>
      <c r="C530" s="20" t="s">
        <v>104</v>
      </c>
      <c r="D530" s="20" t="s">
        <v>104</v>
      </c>
      <c r="E530" s="49" t="s">
        <v>445</v>
      </c>
      <c r="F530" s="56"/>
      <c r="G530" s="61">
        <f>G531+G532+G533</f>
        <v>842110</v>
      </c>
      <c r="H530" s="122">
        <f>H531+H532+H533</f>
        <v>1141560</v>
      </c>
      <c r="I530" s="61">
        <f t="shared" si="25"/>
        <v>1983670</v>
      </c>
      <c r="J530" s="61">
        <f>J531+J532+J533</f>
        <v>842110</v>
      </c>
      <c r="K530" s="122">
        <f>K531+K532+K533</f>
        <v>1141560</v>
      </c>
      <c r="L530" s="22">
        <f t="shared" si="26"/>
        <v>1983670</v>
      </c>
    </row>
    <row r="531" spans="1:12" ht="27.75" customHeight="1">
      <c r="A531" s="26" t="s">
        <v>446</v>
      </c>
      <c r="B531" s="20" t="s">
        <v>605</v>
      </c>
      <c r="C531" s="20" t="s">
        <v>104</v>
      </c>
      <c r="D531" s="20" t="s">
        <v>104</v>
      </c>
      <c r="E531" s="49" t="s">
        <v>445</v>
      </c>
      <c r="F531" s="21" t="s">
        <v>26</v>
      </c>
      <c r="G531" s="61">
        <v>657700</v>
      </c>
      <c r="H531" s="122"/>
      <c r="I531" s="61">
        <f t="shared" si="25"/>
        <v>657700</v>
      </c>
      <c r="J531" s="61">
        <v>657700</v>
      </c>
      <c r="K531" s="122"/>
      <c r="L531" s="22">
        <f t="shared" si="26"/>
        <v>657700</v>
      </c>
    </row>
    <row r="532" spans="1:12" ht="29.25" customHeight="1">
      <c r="A532" s="29" t="s">
        <v>37</v>
      </c>
      <c r="B532" s="20" t="s">
        <v>605</v>
      </c>
      <c r="C532" s="20" t="s">
        <v>104</v>
      </c>
      <c r="D532" s="20" t="s">
        <v>104</v>
      </c>
      <c r="E532" s="49" t="s">
        <v>445</v>
      </c>
      <c r="F532" s="56" t="s">
        <v>38</v>
      </c>
      <c r="G532" s="61">
        <f>1274360-1141560</f>
        <v>132800</v>
      </c>
      <c r="H532" s="122">
        <v>1141560</v>
      </c>
      <c r="I532" s="61">
        <f t="shared" si="25"/>
        <v>1274360</v>
      </c>
      <c r="J532" s="61">
        <f>1274360-1141560</f>
        <v>132800</v>
      </c>
      <c r="K532" s="122">
        <v>1141560</v>
      </c>
      <c r="L532" s="22">
        <f t="shared" si="26"/>
        <v>1274360</v>
      </c>
    </row>
    <row r="533" spans="1:12" ht="15">
      <c r="A533" s="41" t="s">
        <v>79</v>
      </c>
      <c r="B533" s="20" t="s">
        <v>605</v>
      </c>
      <c r="C533" s="20" t="s">
        <v>104</v>
      </c>
      <c r="D533" s="20" t="s">
        <v>104</v>
      </c>
      <c r="E533" s="49" t="s">
        <v>445</v>
      </c>
      <c r="F533" s="56" t="s">
        <v>80</v>
      </c>
      <c r="G533" s="61">
        <v>51610</v>
      </c>
      <c r="H533" s="122"/>
      <c r="I533" s="61">
        <f t="shared" si="25"/>
        <v>51610</v>
      </c>
      <c r="J533" s="61">
        <v>51610</v>
      </c>
      <c r="K533" s="122"/>
      <c r="L533" s="22">
        <f t="shared" si="26"/>
        <v>51610</v>
      </c>
    </row>
    <row r="534" spans="1:12" ht="15">
      <c r="A534" s="26" t="s">
        <v>447</v>
      </c>
      <c r="B534" s="20" t="s">
        <v>605</v>
      </c>
      <c r="C534" s="20" t="s">
        <v>104</v>
      </c>
      <c r="D534" s="20" t="s">
        <v>215</v>
      </c>
      <c r="E534" s="20"/>
      <c r="F534" s="21"/>
      <c r="G534" s="61">
        <f>G535+G547</f>
        <v>9032652</v>
      </c>
      <c r="H534" s="61">
        <f>H535+H547</f>
        <v>0</v>
      </c>
      <c r="I534" s="61">
        <f t="shared" si="25"/>
        <v>9032652</v>
      </c>
      <c r="J534" s="61">
        <f>J535+J547</f>
        <v>9162312</v>
      </c>
      <c r="K534" s="61">
        <f>K535+K547</f>
        <v>0</v>
      </c>
      <c r="L534" s="22">
        <f t="shared" si="26"/>
        <v>9162312</v>
      </c>
    </row>
    <row r="535" spans="1:12" ht="36" customHeight="1">
      <c r="A535" s="26" t="s">
        <v>364</v>
      </c>
      <c r="B535" s="20" t="s">
        <v>605</v>
      </c>
      <c r="C535" s="20" t="s">
        <v>104</v>
      </c>
      <c r="D535" s="20" t="s">
        <v>215</v>
      </c>
      <c r="E535" s="20" t="s">
        <v>365</v>
      </c>
      <c r="F535" s="21"/>
      <c r="G535" s="61">
        <f>G536</f>
        <v>9032652</v>
      </c>
      <c r="H535" s="61">
        <f>H536</f>
        <v>0</v>
      </c>
      <c r="I535" s="61">
        <f t="shared" si="25"/>
        <v>9032652</v>
      </c>
      <c r="J535" s="61">
        <f>J536</f>
        <v>9162312</v>
      </c>
      <c r="K535" s="61">
        <f>K536</f>
        <v>0</v>
      </c>
      <c r="L535" s="22">
        <f t="shared" si="26"/>
        <v>9162312</v>
      </c>
    </row>
    <row r="536" spans="1:12" ht="58.5" customHeight="1">
      <c r="A536" s="83" t="s">
        <v>448</v>
      </c>
      <c r="B536" s="20" t="s">
        <v>605</v>
      </c>
      <c r="C536" s="32" t="s">
        <v>104</v>
      </c>
      <c r="D536" s="32" t="s">
        <v>215</v>
      </c>
      <c r="E536" s="32" t="s">
        <v>449</v>
      </c>
      <c r="F536" s="39"/>
      <c r="G536" s="123">
        <f>G537+G542</f>
        <v>9032652</v>
      </c>
      <c r="H536" s="123">
        <f>H537+H542</f>
        <v>0</v>
      </c>
      <c r="I536" s="61">
        <f t="shared" si="25"/>
        <v>9032652</v>
      </c>
      <c r="J536" s="123">
        <f>J537+J542</f>
        <v>9162312</v>
      </c>
      <c r="K536" s="123">
        <f>K537+K542</f>
        <v>0</v>
      </c>
      <c r="L536" s="22">
        <f t="shared" si="26"/>
        <v>9162312</v>
      </c>
    </row>
    <row r="537" spans="1:12" ht="32.25" customHeight="1">
      <c r="A537" s="41" t="s">
        <v>450</v>
      </c>
      <c r="B537" s="20" t="s">
        <v>605</v>
      </c>
      <c r="C537" s="20" t="s">
        <v>104</v>
      </c>
      <c r="D537" s="20" t="s">
        <v>215</v>
      </c>
      <c r="E537" s="20" t="s">
        <v>451</v>
      </c>
      <c r="F537" s="21"/>
      <c r="G537" s="61">
        <f>G538</f>
        <v>8805068</v>
      </c>
      <c r="H537" s="61">
        <f>H538</f>
        <v>0</v>
      </c>
      <c r="I537" s="61">
        <f t="shared" si="25"/>
        <v>8805068</v>
      </c>
      <c r="J537" s="61">
        <f>J538</f>
        <v>8934728</v>
      </c>
      <c r="K537" s="61">
        <f>K538</f>
        <v>0</v>
      </c>
      <c r="L537" s="22">
        <f t="shared" si="26"/>
        <v>8934728</v>
      </c>
    </row>
    <row r="538" spans="1:12" ht="28.5" customHeight="1">
      <c r="A538" s="41" t="s">
        <v>199</v>
      </c>
      <c r="B538" s="20" t="s">
        <v>605</v>
      </c>
      <c r="C538" s="20" t="s">
        <v>104</v>
      </c>
      <c r="D538" s="20" t="s">
        <v>215</v>
      </c>
      <c r="E538" s="20" t="s">
        <v>452</v>
      </c>
      <c r="F538" s="21"/>
      <c r="G538" s="61">
        <f>G539+G540+G541</f>
        <v>8805068</v>
      </c>
      <c r="H538" s="61">
        <f>H539+H540+H541</f>
        <v>0</v>
      </c>
      <c r="I538" s="61">
        <f t="shared" si="25"/>
        <v>8805068</v>
      </c>
      <c r="J538" s="61">
        <f>J539+J540+J541</f>
        <v>8934728</v>
      </c>
      <c r="K538" s="61">
        <f>K539+K540+K541</f>
        <v>0</v>
      </c>
      <c r="L538" s="22">
        <f t="shared" si="26"/>
        <v>8934728</v>
      </c>
    </row>
    <row r="539" spans="1:12" ht="42.75" customHeight="1">
      <c r="A539" s="29" t="s">
        <v>25</v>
      </c>
      <c r="B539" s="20" t="s">
        <v>605</v>
      </c>
      <c r="C539" s="20" t="s">
        <v>104</v>
      </c>
      <c r="D539" s="20" t="s">
        <v>215</v>
      </c>
      <c r="E539" s="20" t="s">
        <v>452</v>
      </c>
      <c r="F539" s="21" t="s">
        <v>26</v>
      </c>
      <c r="G539" s="61">
        <v>7870340</v>
      </c>
      <c r="H539" s="122"/>
      <c r="I539" s="61">
        <f t="shared" si="25"/>
        <v>7870340</v>
      </c>
      <c r="J539" s="61">
        <v>8000000</v>
      </c>
      <c r="K539" s="122"/>
      <c r="L539" s="22">
        <f t="shared" si="26"/>
        <v>8000000</v>
      </c>
    </row>
    <row r="540" spans="1:12" ht="26.25">
      <c r="A540" s="29" t="s">
        <v>37</v>
      </c>
      <c r="B540" s="20" t="s">
        <v>605</v>
      </c>
      <c r="C540" s="20" t="s">
        <v>104</v>
      </c>
      <c r="D540" s="20" t="s">
        <v>215</v>
      </c>
      <c r="E540" s="20" t="s">
        <v>452</v>
      </c>
      <c r="F540" s="21" t="s">
        <v>38</v>
      </c>
      <c r="G540" s="61">
        <v>906928</v>
      </c>
      <c r="H540" s="122"/>
      <c r="I540" s="61">
        <f t="shared" si="25"/>
        <v>906928</v>
      </c>
      <c r="J540" s="61">
        <v>906928</v>
      </c>
      <c r="K540" s="122"/>
      <c r="L540" s="22">
        <f t="shared" si="26"/>
        <v>906928</v>
      </c>
    </row>
    <row r="541" spans="1:12" ht="15.75" customHeight="1">
      <c r="A541" s="41" t="s">
        <v>79</v>
      </c>
      <c r="B541" s="20" t="s">
        <v>605</v>
      </c>
      <c r="C541" s="20" t="s">
        <v>104</v>
      </c>
      <c r="D541" s="20" t="s">
        <v>215</v>
      </c>
      <c r="E541" s="20" t="s">
        <v>452</v>
      </c>
      <c r="F541" s="21" t="s">
        <v>80</v>
      </c>
      <c r="G541" s="61">
        <v>27800</v>
      </c>
      <c r="H541" s="122"/>
      <c r="I541" s="61">
        <f t="shared" si="25"/>
        <v>27800</v>
      </c>
      <c r="J541" s="61">
        <v>27800</v>
      </c>
      <c r="K541" s="122"/>
      <c r="L541" s="22">
        <f t="shared" si="26"/>
        <v>27800</v>
      </c>
    </row>
    <row r="542" spans="1:12" ht="29.25" customHeight="1">
      <c r="A542" s="41" t="s">
        <v>453</v>
      </c>
      <c r="B542" s="20" t="s">
        <v>605</v>
      </c>
      <c r="C542" s="20" t="s">
        <v>104</v>
      </c>
      <c r="D542" s="20" t="s">
        <v>215</v>
      </c>
      <c r="E542" s="20" t="s">
        <v>454</v>
      </c>
      <c r="F542" s="21"/>
      <c r="G542" s="61">
        <f>G543+G545</f>
        <v>227584</v>
      </c>
      <c r="H542" s="122"/>
      <c r="I542" s="61">
        <f t="shared" si="25"/>
        <v>227584</v>
      </c>
      <c r="J542" s="61">
        <f>J543+J545</f>
        <v>227584</v>
      </c>
      <c r="K542" s="122"/>
      <c r="L542" s="22">
        <f t="shared" si="26"/>
        <v>227584</v>
      </c>
    </row>
    <row r="543" spans="1:12" ht="34.5" customHeight="1">
      <c r="A543" s="27" t="s">
        <v>455</v>
      </c>
      <c r="B543" s="20" t="s">
        <v>605</v>
      </c>
      <c r="C543" s="20" t="s">
        <v>104</v>
      </c>
      <c r="D543" s="20" t="s">
        <v>215</v>
      </c>
      <c r="E543" s="20" t="s">
        <v>456</v>
      </c>
      <c r="F543" s="21"/>
      <c r="G543" s="61">
        <f>G544</f>
        <v>227584</v>
      </c>
      <c r="H543" s="122"/>
      <c r="I543" s="61">
        <f t="shared" si="25"/>
        <v>227584</v>
      </c>
      <c r="J543" s="61">
        <f>J544</f>
        <v>227584</v>
      </c>
      <c r="K543" s="122"/>
      <c r="L543" s="22">
        <f t="shared" si="26"/>
        <v>227584</v>
      </c>
    </row>
    <row r="544" spans="1:12" ht="44.25" customHeight="1">
      <c r="A544" s="29" t="s">
        <v>25</v>
      </c>
      <c r="B544" s="20" t="s">
        <v>605</v>
      </c>
      <c r="C544" s="20" t="s">
        <v>104</v>
      </c>
      <c r="D544" s="20" t="s">
        <v>215</v>
      </c>
      <c r="E544" s="20" t="s">
        <v>456</v>
      </c>
      <c r="F544" s="21" t="s">
        <v>26</v>
      </c>
      <c r="G544" s="61">
        <v>227584</v>
      </c>
      <c r="H544" s="122"/>
      <c r="I544" s="61">
        <f t="shared" si="25"/>
        <v>227584</v>
      </c>
      <c r="J544" s="61">
        <v>227584</v>
      </c>
      <c r="K544" s="122"/>
      <c r="L544" s="22">
        <f t="shared" si="26"/>
        <v>227584</v>
      </c>
    </row>
    <row r="545" spans="1:12" ht="15" hidden="1">
      <c r="A545" s="29" t="s">
        <v>402</v>
      </c>
      <c r="B545" s="20" t="s">
        <v>605</v>
      </c>
      <c r="C545" s="20" t="s">
        <v>104</v>
      </c>
      <c r="D545" s="20" t="s">
        <v>215</v>
      </c>
      <c r="E545" s="20" t="s">
        <v>457</v>
      </c>
      <c r="F545" s="21"/>
      <c r="G545" s="61">
        <f>G546</f>
        <v>0</v>
      </c>
      <c r="H545" s="122"/>
      <c r="I545" s="61">
        <f t="shared" si="25"/>
        <v>0</v>
      </c>
      <c r="J545" s="61">
        <f>J546</f>
        <v>0</v>
      </c>
      <c r="K545" s="122"/>
      <c r="L545" s="22">
        <f t="shared" si="26"/>
        <v>0</v>
      </c>
    </row>
    <row r="546" spans="1:12" ht="26.25" hidden="1">
      <c r="A546" s="29" t="s">
        <v>37</v>
      </c>
      <c r="B546" s="20" t="s">
        <v>605</v>
      </c>
      <c r="C546" s="20" t="s">
        <v>104</v>
      </c>
      <c r="D546" s="20" t="s">
        <v>215</v>
      </c>
      <c r="E546" s="20" t="s">
        <v>457</v>
      </c>
      <c r="F546" s="21" t="s">
        <v>38</v>
      </c>
      <c r="G546" s="61"/>
      <c r="H546" s="122"/>
      <c r="I546" s="61">
        <f t="shared" si="25"/>
        <v>0</v>
      </c>
      <c r="J546" s="61"/>
      <c r="K546" s="122"/>
      <c r="L546" s="22">
        <f t="shared" si="26"/>
        <v>0</v>
      </c>
    </row>
    <row r="547" spans="1:12" ht="25.5" hidden="1">
      <c r="A547" s="41" t="s">
        <v>458</v>
      </c>
      <c r="B547" s="20" t="s">
        <v>605</v>
      </c>
      <c r="C547" s="20" t="s">
        <v>104</v>
      </c>
      <c r="D547" s="20" t="s">
        <v>215</v>
      </c>
      <c r="E547" s="30" t="s">
        <v>459</v>
      </c>
      <c r="F547" s="21"/>
      <c r="G547" s="61">
        <f>G548</f>
        <v>0</v>
      </c>
      <c r="H547" s="122"/>
      <c r="I547" s="61">
        <f t="shared" si="25"/>
        <v>0</v>
      </c>
      <c r="J547" s="61">
        <f>J548</f>
        <v>0</v>
      </c>
      <c r="K547" s="122"/>
      <c r="L547" s="22">
        <f t="shared" si="26"/>
        <v>0</v>
      </c>
    </row>
    <row r="548" spans="1:12" ht="26.25" customHeight="1" hidden="1">
      <c r="A548" s="41" t="s">
        <v>460</v>
      </c>
      <c r="B548" s="20" t="s">
        <v>605</v>
      </c>
      <c r="C548" s="20" t="s">
        <v>104</v>
      </c>
      <c r="D548" s="20" t="s">
        <v>215</v>
      </c>
      <c r="E548" s="30" t="s">
        <v>461</v>
      </c>
      <c r="F548" s="21"/>
      <c r="G548" s="61">
        <f>G549</f>
        <v>0</v>
      </c>
      <c r="H548" s="122"/>
      <c r="I548" s="61">
        <f t="shared" si="25"/>
        <v>0</v>
      </c>
      <c r="J548" s="61">
        <f>J549</f>
        <v>0</v>
      </c>
      <c r="K548" s="122"/>
      <c r="L548" s="22">
        <f t="shared" si="26"/>
        <v>0</v>
      </c>
    </row>
    <row r="549" spans="1:12" ht="17.25" customHeight="1" hidden="1">
      <c r="A549" s="41" t="s">
        <v>462</v>
      </c>
      <c r="B549" s="20" t="s">
        <v>605</v>
      </c>
      <c r="C549" s="20" t="s">
        <v>104</v>
      </c>
      <c r="D549" s="20" t="s">
        <v>215</v>
      </c>
      <c r="E549" s="87" t="s">
        <v>463</v>
      </c>
      <c r="F549" s="21"/>
      <c r="G549" s="61">
        <f>G550</f>
        <v>0</v>
      </c>
      <c r="H549" s="122"/>
      <c r="I549" s="61">
        <f t="shared" si="25"/>
        <v>0</v>
      </c>
      <c r="J549" s="61">
        <f>J550</f>
        <v>0</v>
      </c>
      <c r="K549" s="122"/>
      <c r="L549" s="22">
        <f t="shared" si="26"/>
        <v>0</v>
      </c>
    </row>
    <row r="550" spans="1:12" ht="26.25" hidden="1">
      <c r="A550" s="29" t="s">
        <v>37</v>
      </c>
      <c r="B550" s="20" t="s">
        <v>605</v>
      </c>
      <c r="C550" s="20" t="s">
        <v>104</v>
      </c>
      <c r="D550" s="20" t="s">
        <v>215</v>
      </c>
      <c r="E550" s="30" t="s">
        <v>463</v>
      </c>
      <c r="F550" s="21" t="s">
        <v>38</v>
      </c>
      <c r="G550" s="61"/>
      <c r="H550" s="122"/>
      <c r="I550" s="61">
        <f t="shared" si="25"/>
        <v>0</v>
      </c>
      <c r="J550" s="61"/>
      <c r="K550" s="122"/>
      <c r="L550" s="22">
        <f t="shared" si="26"/>
        <v>0</v>
      </c>
    </row>
    <row r="551" spans="1:12" ht="17.25" customHeight="1">
      <c r="A551" s="26" t="s">
        <v>498</v>
      </c>
      <c r="B551" s="20" t="s">
        <v>605</v>
      </c>
      <c r="C551" s="20">
        <v>10</v>
      </c>
      <c r="D551" s="20"/>
      <c r="E551" s="20"/>
      <c r="F551" s="21"/>
      <c r="G551" s="61">
        <f>G552+G564</f>
        <v>33443453</v>
      </c>
      <c r="H551" s="122"/>
      <c r="I551" s="61">
        <f t="shared" si="25"/>
        <v>33443453</v>
      </c>
      <c r="J551" s="61">
        <f>J552+J564</f>
        <v>33443453</v>
      </c>
      <c r="K551" s="122"/>
      <c r="L551" s="22">
        <f t="shared" si="26"/>
        <v>33443453</v>
      </c>
    </row>
    <row r="552" spans="1:12" ht="16.5" customHeight="1">
      <c r="A552" s="26" t="s">
        <v>508</v>
      </c>
      <c r="B552" s="20" t="s">
        <v>605</v>
      </c>
      <c r="C552" s="20">
        <v>10</v>
      </c>
      <c r="D552" s="20" t="s">
        <v>28</v>
      </c>
      <c r="E552" s="20"/>
      <c r="F552" s="21"/>
      <c r="G552" s="61">
        <f>G553</f>
        <v>21735670</v>
      </c>
      <c r="H552" s="122"/>
      <c r="I552" s="61">
        <f t="shared" si="25"/>
        <v>21735670</v>
      </c>
      <c r="J552" s="61">
        <f>J553</f>
        <v>21735670</v>
      </c>
      <c r="K552" s="122"/>
      <c r="L552" s="22">
        <f t="shared" si="26"/>
        <v>21735670</v>
      </c>
    </row>
    <row r="553" spans="1:12" ht="27.75" customHeight="1">
      <c r="A553" s="26" t="s">
        <v>364</v>
      </c>
      <c r="B553" s="20" t="s">
        <v>605</v>
      </c>
      <c r="C553" s="20">
        <v>10</v>
      </c>
      <c r="D553" s="20" t="s">
        <v>28</v>
      </c>
      <c r="E553" s="20" t="s">
        <v>365</v>
      </c>
      <c r="F553" s="21"/>
      <c r="G553" s="61">
        <f>G554+G559</f>
        <v>21735670</v>
      </c>
      <c r="H553" s="122"/>
      <c r="I553" s="61">
        <f t="shared" si="25"/>
        <v>21735670</v>
      </c>
      <c r="J553" s="61">
        <f>J554+J559</f>
        <v>21735670</v>
      </c>
      <c r="K553" s="122"/>
      <c r="L553" s="22">
        <f t="shared" si="26"/>
        <v>21735670</v>
      </c>
    </row>
    <row r="554" spans="1:12" ht="45" customHeight="1">
      <c r="A554" s="84" t="s">
        <v>366</v>
      </c>
      <c r="B554" s="20" t="s">
        <v>605</v>
      </c>
      <c r="C554" s="32">
        <v>10</v>
      </c>
      <c r="D554" s="32" t="s">
        <v>28</v>
      </c>
      <c r="E554" s="32" t="s">
        <v>367</v>
      </c>
      <c r="F554" s="39"/>
      <c r="G554" s="123">
        <f>G555</f>
        <v>21310670</v>
      </c>
      <c r="H554" s="122"/>
      <c r="I554" s="61">
        <f t="shared" si="25"/>
        <v>21310670</v>
      </c>
      <c r="J554" s="123">
        <f>J555</f>
        <v>21310670</v>
      </c>
      <c r="K554" s="122"/>
      <c r="L554" s="22">
        <f t="shared" si="26"/>
        <v>21310670</v>
      </c>
    </row>
    <row r="555" spans="1:12" ht="28.5" customHeight="1">
      <c r="A555" s="41" t="s">
        <v>525</v>
      </c>
      <c r="B555" s="20" t="s">
        <v>605</v>
      </c>
      <c r="C555" s="20">
        <v>10</v>
      </c>
      <c r="D555" s="20" t="s">
        <v>28</v>
      </c>
      <c r="E555" s="20" t="s">
        <v>526</v>
      </c>
      <c r="F555" s="21"/>
      <c r="G555" s="61">
        <f>G556</f>
        <v>21310670</v>
      </c>
      <c r="H555" s="122"/>
      <c r="I555" s="61">
        <f t="shared" si="25"/>
        <v>21310670</v>
      </c>
      <c r="J555" s="61">
        <f>J556</f>
        <v>21310670</v>
      </c>
      <c r="K555" s="122"/>
      <c r="L555" s="22">
        <f t="shared" si="26"/>
        <v>21310670</v>
      </c>
    </row>
    <row r="556" spans="1:12" ht="53.25" customHeight="1">
      <c r="A556" s="124" t="s">
        <v>527</v>
      </c>
      <c r="B556" s="20" t="s">
        <v>605</v>
      </c>
      <c r="C556" s="20">
        <v>10</v>
      </c>
      <c r="D556" s="20" t="s">
        <v>28</v>
      </c>
      <c r="E556" s="20" t="s">
        <v>528</v>
      </c>
      <c r="F556" s="21"/>
      <c r="G556" s="61">
        <f>G557+G558</f>
        <v>21310670</v>
      </c>
      <c r="H556" s="122"/>
      <c r="I556" s="61">
        <f t="shared" si="25"/>
        <v>21310670</v>
      </c>
      <c r="J556" s="61">
        <f>J557+J558</f>
        <v>21310670</v>
      </c>
      <c r="K556" s="122"/>
      <c r="L556" s="22">
        <f t="shared" si="26"/>
        <v>21310670</v>
      </c>
    </row>
    <row r="557" spans="1:12" ht="26.25" hidden="1">
      <c r="A557" s="29" t="s">
        <v>37</v>
      </c>
      <c r="B557" s="20" t="s">
        <v>605</v>
      </c>
      <c r="C557" s="20">
        <v>10</v>
      </c>
      <c r="D557" s="20" t="s">
        <v>28</v>
      </c>
      <c r="E557" s="20" t="s">
        <v>528</v>
      </c>
      <c r="F557" s="21" t="s">
        <v>38</v>
      </c>
      <c r="G557" s="61"/>
      <c r="H557" s="122"/>
      <c r="I557" s="61">
        <f t="shared" si="25"/>
        <v>0</v>
      </c>
      <c r="J557" s="61"/>
      <c r="K557" s="122"/>
      <c r="L557" s="22">
        <f t="shared" si="26"/>
        <v>0</v>
      </c>
    </row>
    <row r="558" spans="1:12" ht="19.5" customHeight="1">
      <c r="A558" s="94" t="s">
        <v>210</v>
      </c>
      <c r="B558" s="20" t="s">
        <v>605</v>
      </c>
      <c r="C558" s="20">
        <v>10</v>
      </c>
      <c r="D558" s="20" t="s">
        <v>28</v>
      </c>
      <c r="E558" s="20" t="s">
        <v>528</v>
      </c>
      <c r="F558" s="21" t="s">
        <v>211</v>
      </c>
      <c r="G558" s="61">
        <v>21310670</v>
      </c>
      <c r="H558" s="122"/>
      <c r="I558" s="61">
        <f t="shared" si="25"/>
        <v>21310670</v>
      </c>
      <c r="J558" s="61">
        <v>21310670</v>
      </c>
      <c r="K558" s="122"/>
      <c r="L558" s="22">
        <f t="shared" si="26"/>
        <v>21310670</v>
      </c>
    </row>
    <row r="559" spans="1:12" ht="46.5" customHeight="1">
      <c r="A559" s="29" t="s">
        <v>416</v>
      </c>
      <c r="B559" s="20" t="s">
        <v>605</v>
      </c>
      <c r="C559" s="32">
        <v>10</v>
      </c>
      <c r="D559" s="32" t="s">
        <v>28</v>
      </c>
      <c r="E559" s="32" t="s">
        <v>417</v>
      </c>
      <c r="F559" s="39"/>
      <c r="G559" s="123">
        <f>G560</f>
        <v>425000</v>
      </c>
      <c r="H559" s="122"/>
      <c r="I559" s="61">
        <f t="shared" si="25"/>
        <v>425000</v>
      </c>
      <c r="J559" s="123">
        <f>J560</f>
        <v>425000</v>
      </c>
      <c r="K559" s="122"/>
      <c r="L559" s="22">
        <f t="shared" si="26"/>
        <v>425000</v>
      </c>
    </row>
    <row r="560" spans="1:12" ht="32.25" customHeight="1">
      <c r="A560" s="48" t="s">
        <v>529</v>
      </c>
      <c r="B560" s="20" t="s">
        <v>605</v>
      </c>
      <c r="C560" s="20">
        <v>10</v>
      </c>
      <c r="D560" s="20" t="s">
        <v>28</v>
      </c>
      <c r="E560" s="20" t="s">
        <v>696</v>
      </c>
      <c r="F560" s="21"/>
      <c r="G560" s="61">
        <f>G561</f>
        <v>425000</v>
      </c>
      <c r="H560" s="122"/>
      <c r="I560" s="61">
        <f t="shared" si="25"/>
        <v>425000</v>
      </c>
      <c r="J560" s="61">
        <f>J561</f>
        <v>425000</v>
      </c>
      <c r="K560" s="122"/>
      <c r="L560" s="22">
        <f t="shared" si="26"/>
        <v>425000</v>
      </c>
    </row>
    <row r="561" spans="1:12" ht="57.75" customHeight="1">
      <c r="A561" s="78" t="s">
        <v>531</v>
      </c>
      <c r="B561" s="20" t="s">
        <v>605</v>
      </c>
      <c r="C561" s="20">
        <v>10</v>
      </c>
      <c r="D561" s="20" t="s">
        <v>28</v>
      </c>
      <c r="E561" s="20" t="s">
        <v>697</v>
      </c>
      <c r="F561" s="21"/>
      <c r="G561" s="61">
        <f>G563</f>
        <v>425000</v>
      </c>
      <c r="H561" s="122"/>
      <c r="I561" s="61">
        <f t="shared" si="25"/>
        <v>425000</v>
      </c>
      <c r="J561" s="61">
        <f>J563</f>
        <v>425000</v>
      </c>
      <c r="K561" s="122"/>
      <c r="L561" s="22">
        <f t="shared" si="26"/>
        <v>425000</v>
      </c>
    </row>
    <row r="562" spans="1:12" ht="26.25" hidden="1">
      <c r="A562" s="29" t="s">
        <v>37</v>
      </c>
      <c r="B562" s="20" t="s">
        <v>605</v>
      </c>
      <c r="C562" s="20">
        <v>10</v>
      </c>
      <c r="D562" s="20" t="s">
        <v>28</v>
      </c>
      <c r="E562" s="20" t="s">
        <v>532</v>
      </c>
      <c r="F562" s="21" t="s">
        <v>38</v>
      </c>
      <c r="G562" s="61"/>
      <c r="H562" s="122"/>
      <c r="I562" s="61">
        <f t="shared" si="25"/>
        <v>0</v>
      </c>
      <c r="J562" s="61"/>
      <c r="K562" s="122"/>
      <c r="L562" s="22">
        <f t="shared" si="26"/>
        <v>0</v>
      </c>
    </row>
    <row r="563" spans="1:12" ht="19.5" customHeight="1">
      <c r="A563" s="94" t="s">
        <v>210</v>
      </c>
      <c r="B563" s="20" t="s">
        <v>605</v>
      </c>
      <c r="C563" s="20">
        <v>10</v>
      </c>
      <c r="D563" s="20" t="s">
        <v>28</v>
      </c>
      <c r="E563" s="20" t="s">
        <v>697</v>
      </c>
      <c r="F563" s="21" t="s">
        <v>211</v>
      </c>
      <c r="G563" s="142">
        <v>425000</v>
      </c>
      <c r="H563" s="122"/>
      <c r="I563" s="61">
        <f t="shared" si="25"/>
        <v>425000</v>
      </c>
      <c r="J563" s="142">
        <v>425000</v>
      </c>
      <c r="K563" s="122"/>
      <c r="L563" s="22">
        <f t="shared" si="26"/>
        <v>425000</v>
      </c>
    </row>
    <row r="564" spans="1:12" ht="19.5" customHeight="1">
      <c r="A564" s="26" t="s">
        <v>533</v>
      </c>
      <c r="B564" s="20" t="s">
        <v>605</v>
      </c>
      <c r="C564" s="20">
        <v>10</v>
      </c>
      <c r="D564" s="20" t="s">
        <v>41</v>
      </c>
      <c r="E564" s="20"/>
      <c r="F564" s="21"/>
      <c r="G564" s="61">
        <f>G570+G565</f>
        <v>11707783</v>
      </c>
      <c r="H564" s="122"/>
      <c r="I564" s="61">
        <f t="shared" si="25"/>
        <v>11707783</v>
      </c>
      <c r="J564" s="61">
        <f>J570+J565</f>
        <v>11707783</v>
      </c>
      <c r="K564" s="122"/>
      <c r="L564" s="22">
        <f t="shared" si="26"/>
        <v>11707783</v>
      </c>
    </row>
    <row r="565" spans="1:12" ht="47.25" customHeight="1">
      <c r="A565" s="26" t="s">
        <v>595</v>
      </c>
      <c r="B565" s="20" t="s">
        <v>605</v>
      </c>
      <c r="C565" s="20">
        <v>10</v>
      </c>
      <c r="D565" s="20" t="s">
        <v>41</v>
      </c>
      <c r="E565" s="96" t="s">
        <v>43</v>
      </c>
      <c r="F565" s="21"/>
      <c r="G565" s="61">
        <f>G566</f>
        <v>9594269</v>
      </c>
      <c r="H565" s="122"/>
      <c r="I565" s="61">
        <f t="shared" si="25"/>
        <v>9594269</v>
      </c>
      <c r="J565" s="61">
        <f>J566</f>
        <v>9594269</v>
      </c>
      <c r="K565" s="122"/>
      <c r="L565" s="22">
        <f t="shared" si="26"/>
        <v>9594269</v>
      </c>
    </row>
    <row r="566" spans="1:12" ht="58.5" customHeight="1">
      <c r="A566" s="66" t="s">
        <v>536</v>
      </c>
      <c r="B566" s="20" t="s">
        <v>605</v>
      </c>
      <c r="C566" s="20">
        <v>10</v>
      </c>
      <c r="D566" s="20" t="s">
        <v>41</v>
      </c>
      <c r="E566" s="20" t="s">
        <v>45</v>
      </c>
      <c r="F566" s="21"/>
      <c r="G566" s="61">
        <f>G568</f>
        <v>9594269</v>
      </c>
      <c r="H566" s="122"/>
      <c r="I566" s="61">
        <f t="shared" si="25"/>
        <v>9594269</v>
      </c>
      <c r="J566" s="61">
        <f>J568</f>
        <v>9594269</v>
      </c>
      <c r="K566" s="122"/>
      <c r="L566" s="22">
        <f t="shared" si="26"/>
        <v>9594269</v>
      </c>
    </row>
    <row r="567" spans="1:12" ht="40.5" customHeight="1">
      <c r="A567" s="41" t="s">
        <v>537</v>
      </c>
      <c r="B567" s="20" t="s">
        <v>605</v>
      </c>
      <c r="C567" s="20">
        <v>10</v>
      </c>
      <c r="D567" s="20" t="s">
        <v>41</v>
      </c>
      <c r="E567" s="20" t="s">
        <v>538</v>
      </c>
      <c r="F567" s="21"/>
      <c r="G567" s="61">
        <f>G568</f>
        <v>9594269</v>
      </c>
      <c r="H567" s="122"/>
      <c r="I567" s="61">
        <f t="shared" si="25"/>
        <v>9594269</v>
      </c>
      <c r="J567" s="61">
        <f>J568</f>
        <v>9594269</v>
      </c>
      <c r="K567" s="122"/>
      <c r="L567" s="22">
        <f t="shared" si="26"/>
        <v>9594269</v>
      </c>
    </row>
    <row r="568" spans="1:12" ht="30.75" customHeight="1">
      <c r="A568" s="27" t="s">
        <v>539</v>
      </c>
      <c r="B568" s="20" t="s">
        <v>605</v>
      </c>
      <c r="C568" s="20">
        <v>10</v>
      </c>
      <c r="D568" s="20" t="s">
        <v>41</v>
      </c>
      <c r="E568" s="20" t="s">
        <v>540</v>
      </c>
      <c r="F568" s="21"/>
      <c r="G568" s="61">
        <f>G569</f>
        <v>9594269</v>
      </c>
      <c r="H568" s="122"/>
      <c r="I568" s="61">
        <f t="shared" si="25"/>
        <v>9594269</v>
      </c>
      <c r="J568" s="61">
        <f>J569</f>
        <v>9594269</v>
      </c>
      <c r="K568" s="122"/>
      <c r="L568" s="22">
        <f t="shared" si="26"/>
        <v>9594269</v>
      </c>
    </row>
    <row r="569" spans="1:12" ht="19.5" customHeight="1">
      <c r="A569" s="94" t="s">
        <v>210</v>
      </c>
      <c r="B569" s="20" t="s">
        <v>605</v>
      </c>
      <c r="C569" s="20">
        <v>10</v>
      </c>
      <c r="D569" s="20" t="s">
        <v>41</v>
      </c>
      <c r="E569" s="20" t="s">
        <v>540</v>
      </c>
      <c r="F569" s="21" t="s">
        <v>211</v>
      </c>
      <c r="G569" s="61">
        <v>9594269</v>
      </c>
      <c r="H569" s="122"/>
      <c r="I569" s="61">
        <f t="shared" si="25"/>
        <v>9594269</v>
      </c>
      <c r="J569" s="61">
        <v>9594269</v>
      </c>
      <c r="K569" s="122"/>
      <c r="L569" s="22">
        <f t="shared" si="26"/>
        <v>9594269</v>
      </c>
    </row>
    <row r="570" spans="1:12" ht="32.25" customHeight="1">
      <c r="A570" s="26" t="s">
        <v>541</v>
      </c>
      <c r="B570" s="20" t="s">
        <v>605</v>
      </c>
      <c r="C570" s="20">
        <v>10</v>
      </c>
      <c r="D570" s="20" t="s">
        <v>41</v>
      </c>
      <c r="E570" s="96" t="s">
        <v>365</v>
      </c>
      <c r="F570" s="21"/>
      <c r="G570" s="61">
        <f>G571+G578</f>
        <v>2113514</v>
      </c>
      <c r="H570" s="122"/>
      <c r="I570" s="61">
        <f t="shared" si="25"/>
        <v>2113514</v>
      </c>
      <c r="J570" s="61">
        <f>J571+J578</f>
        <v>2113514</v>
      </c>
      <c r="K570" s="122"/>
      <c r="L570" s="22">
        <f t="shared" si="26"/>
        <v>2113514</v>
      </c>
    </row>
    <row r="571" spans="1:12" ht="48.75" customHeight="1">
      <c r="A571" s="84" t="s">
        <v>366</v>
      </c>
      <c r="B571" s="20" t="s">
        <v>605</v>
      </c>
      <c r="C571" s="20">
        <v>10</v>
      </c>
      <c r="D571" s="20" t="s">
        <v>41</v>
      </c>
      <c r="E571" s="96" t="s">
        <v>367</v>
      </c>
      <c r="F571" s="21"/>
      <c r="G571" s="61">
        <f>G575+G572</f>
        <v>2108714</v>
      </c>
      <c r="H571" s="122"/>
      <c r="I571" s="61">
        <f t="shared" si="25"/>
        <v>2108714</v>
      </c>
      <c r="J571" s="61">
        <f>J575+J572</f>
        <v>2108714</v>
      </c>
      <c r="K571" s="122"/>
      <c r="L571" s="22">
        <f t="shared" si="26"/>
        <v>2108714</v>
      </c>
    </row>
    <row r="572" spans="1:12" ht="30" customHeight="1">
      <c r="A572" s="41" t="s">
        <v>199</v>
      </c>
      <c r="B572" s="20" t="s">
        <v>605</v>
      </c>
      <c r="C572" s="20">
        <v>10</v>
      </c>
      <c r="D572" s="20" t="s">
        <v>41</v>
      </c>
      <c r="E572" s="96" t="s">
        <v>586</v>
      </c>
      <c r="F572" s="21"/>
      <c r="G572" s="61">
        <f>G573</f>
        <v>1000</v>
      </c>
      <c r="H572" s="122"/>
      <c r="I572" s="61">
        <f t="shared" si="25"/>
        <v>1000</v>
      </c>
      <c r="J572" s="61">
        <f>J573</f>
        <v>1000</v>
      </c>
      <c r="K572" s="122"/>
      <c r="L572" s="22">
        <f t="shared" si="26"/>
        <v>1000</v>
      </c>
    </row>
    <row r="573" spans="1:12" ht="24.75" customHeight="1">
      <c r="A573" s="29" t="s">
        <v>25</v>
      </c>
      <c r="B573" s="20" t="s">
        <v>605</v>
      </c>
      <c r="C573" s="20">
        <v>10</v>
      </c>
      <c r="D573" s="20" t="s">
        <v>41</v>
      </c>
      <c r="E573" s="96" t="s">
        <v>586</v>
      </c>
      <c r="F573" s="21" t="s">
        <v>26</v>
      </c>
      <c r="G573" s="61">
        <v>1000</v>
      </c>
      <c r="H573" s="122"/>
      <c r="I573" s="61">
        <f t="shared" si="25"/>
        <v>1000</v>
      </c>
      <c r="J573" s="61">
        <v>1000</v>
      </c>
      <c r="K573" s="122"/>
      <c r="L573" s="22">
        <f t="shared" si="26"/>
        <v>1000</v>
      </c>
    </row>
    <row r="574" spans="1:12" ht="29.25" customHeight="1">
      <c r="A574" s="41" t="s">
        <v>368</v>
      </c>
      <c r="B574" s="20" t="s">
        <v>605</v>
      </c>
      <c r="C574" s="20">
        <v>10</v>
      </c>
      <c r="D574" s="20" t="s">
        <v>41</v>
      </c>
      <c r="E574" s="96" t="s">
        <v>369</v>
      </c>
      <c r="F574" s="21"/>
      <c r="G574" s="61">
        <f>G575</f>
        <v>2107714</v>
      </c>
      <c r="H574" s="122"/>
      <c r="I574" s="61">
        <f t="shared" si="25"/>
        <v>2107714</v>
      </c>
      <c r="J574" s="61">
        <f>J575</f>
        <v>2107714</v>
      </c>
      <c r="K574" s="122"/>
      <c r="L574" s="22">
        <f t="shared" si="26"/>
        <v>2107714</v>
      </c>
    </row>
    <row r="575" spans="1:12" ht="17.25" customHeight="1">
      <c r="A575" s="191" t="s">
        <v>542</v>
      </c>
      <c r="B575" s="20" t="s">
        <v>605</v>
      </c>
      <c r="C575" s="20">
        <v>10</v>
      </c>
      <c r="D575" s="20" t="s">
        <v>41</v>
      </c>
      <c r="E575" s="96" t="s">
        <v>543</v>
      </c>
      <c r="F575" s="21"/>
      <c r="G575" s="61">
        <f>G577+G576</f>
        <v>2107714</v>
      </c>
      <c r="H575" s="122"/>
      <c r="I575" s="61">
        <f t="shared" si="25"/>
        <v>2107714</v>
      </c>
      <c r="J575" s="61">
        <f>J577+J576</f>
        <v>2107714</v>
      </c>
      <c r="K575" s="122"/>
      <c r="L575" s="22">
        <f t="shared" si="26"/>
        <v>2107714</v>
      </c>
    </row>
    <row r="576" spans="1:12" ht="24.75" hidden="1">
      <c r="A576" s="89" t="s">
        <v>37</v>
      </c>
      <c r="B576" s="20" t="s">
        <v>605</v>
      </c>
      <c r="C576" s="20">
        <v>10</v>
      </c>
      <c r="D576" s="20" t="s">
        <v>41</v>
      </c>
      <c r="E576" s="96" t="s">
        <v>543</v>
      </c>
      <c r="F576" s="21" t="s">
        <v>38</v>
      </c>
      <c r="G576" s="61"/>
      <c r="H576" s="122"/>
      <c r="I576" s="61">
        <f t="shared" si="25"/>
        <v>0</v>
      </c>
      <c r="J576" s="61"/>
      <c r="K576" s="122"/>
      <c r="L576" s="22">
        <f t="shared" si="26"/>
        <v>0</v>
      </c>
    </row>
    <row r="577" spans="1:12" ht="16.5" customHeight="1">
      <c r="A577" s="94" t="s">
        <v>210</v>
      </c>
      <c r="B577" s="20" t="s">
        <v>605</v>
      </c>
      <c r="C577" s="20">
        <v>10</v>
      </c>
      <c r="D577" s="20" t="s">
        <v>41</v>
      </c>
      <c r="E577" s="96" t="s">
        <v>543</v>
      </c>
      <c r="F577" s="21" t="s">
        <v>211</v>
      </c>
      <c r="G577" s="61">
        <v>2107714</v>
      </c>
      <c r="H577" s="122"/>
      <c r="I577" s="61">
        <f t="shared" si="25"/>
        <v>2107714</v>
      </c>
      <c r="J577" s="61">
        <v>2107714</v>
      </c>
      <c r="K577" s="122"/>
      <c r="L577" s="22">
        <f t="shared" si="26"/>
        <v>2107714</v>
      </c>
    </row>
    <row r="578" spans="1:12" ht="16.5" customHeight="1">
      <c r="A578" s="41" t="s">
        <v>384</v>
      </c>
      <c r="B578" s="20" t="s">
        <v>605</v>
      </c>
      <c r="C578" s="20" t="s">
        <v>499</v>
      </c>
      <c r="D578" s="20" t="s">
        <v>41</v>
      </c>
      <c r="E578" s="20" t="s">
        <v>385</v>
      </c>
      <c r="F578" s="21"/>
      <c r="G578" s="61">
        <f>G579</f>
        <v>4800</v>
      </c>
      <c r="H578" s="122"/>
      <c r="I578" s="61">
        <f aca="true" t="shared" si="27" ref="I578:I594">G578+H578</f>
        <v>4800</v>
      </c>
      <c r="J578" s="61">
        <f>J579</f>
        <v>4800</v>
      </c>
      <c r="K578" s="122"/>
      <c r="L578" s="22">
        <f aca="true" t="shared" si="28" ref="L578:L594">J578+K578</f>
        <v>4800</v>
      </c>
    </row>
    <row r="579" spans="1:12" ht="81" customHeight="1">
      <c r="A579" s="38" t="s">
        <v>386</v>
      </c>
      <c r="B579" s="20" t="s">
        <v>605</v>
      </c>
      <c r="C579" s="20">
        <v>10</v>
      </c>
      <c r="D579" s="20" t="s">
        <v>41</v>
      </c>
      <c r="E579" s="96" t="s">
        <v>587</v>
      </c>
      <c r="F579" s="21"/>
      <c r="G579" s="61">
        <f>G580</f>
        <v>4800</v>
      </c>
      <c r="H579" s="122"/>
      <c r="I579" s="61">
        <f t="shared" si="27"/>
        <v>4800</v>
      </c>
      <c r="J579" s="61">
        <f>J580</f>
        <v>4800</v>
      </c>
      <c r="K579" s="122"/>
      <c r="L579" s="22">
        <f t="shared" si="28"/>
        <v>4800</v>
      </c>
    </row>
    <row r="580" spans="1:12" ht="39" customHeight="1">
      <c r="A580" s="29" t="s">
        <v>25</v>
      </c>
      <c r="B580" s="20" t="s">
        <v>605</v>
      </c>
      <c r="C580" s="20">
        <v>10</v>
      </c>
      <c r="D580" s="20" t="s">
        <v>41</v>
      </c>
      <c r="E580" s="96" t="s">
        <v>587</v>
      </c>
      <c r="F580" s="21" t="s">
        <v>26</v>
      </c>
      <c r="G580" s="61">
        <v>4800</v>
      </c>
      <c r="H580" s="122"/>
      <c r="I580" s="61">
        <f t="shared" si="27"/>
        <v>4800</v>
      </c>
      <c r="J580" s="61">
        <v>4800</v>
      </c>
      <c r="K580" s="122"/>
      <c r="L580" s="22">
        <f t="shared" si="28"/>
        <v>4800</v>
      </c>
    </row>
    <row r="581" spans="1:12" ht="15">
      <c r="A581" s="26" t="s">
        <v>544</v>
      </c>
      <c r="B581" s="20" t="s">
        <v>605</v>
      </c>
      <c r="C581" s="20" t="s">
        <v>110</v>
      </c>
      <c r="D581" s="20"/>
      <c r="E581" s="20"/>
      <c r="F581" s="21"/>
      <c r="G581" s="61">
        <f>G582</f>
        <v>10127100</v>
      </c>
      <c r="H581" s="122"/>
      <c r="I581" s="61">
        <f t="shared" si="27"/>
        <v>10127100</v>
      </c>
      <c r="J581" s="61">
        <f>J582</f>
        <v>10127100</v>
      </c>
      <c r="K581" s="122"/>
      <c r="L581" s="22">
        <f t="shared" si="28"/>
        <v>10127100</v>
      </c>
    </row>
    <row r="582" spans="1:12" ht="15">
      <c r="A582" s="26" t="s">
        <v>545</v>
      </c>
      <c r="B582" s="20" t="s">
        <v>605</v>
      </c>
      <c r="C582" s="20" t="s">
        <v>110</v>
      </c>
      <c r="D582" s="20" t="s">
        <v>16</v>
      </c>
      <c r="E582" s="20"/>
      <c r="F582" s="21"/>
      <c r="G582" s="61">
        <f>G583</f>
        <v>10127100</v>
      </c>
      <c r="H582" s="122"/>
      <c r="I582" s="61">
        <f t="shared" si="27"/>
        <v>10127100</v>
      </c>
      <c r="J582" s="61">
        <f>J583</f>
        <v>10127100</v>
      </c>
      <c r="K582" s="122"/>
      <c r="L582" s="22">
        <f t="shared" si="28"/>
        <v>10127100</v>
      </c>
    </row>
    <row r="583" spans="1:12" ht="54.75" customHeight="1">
      <c r="A583" s="41" t="s">
        <v>422</v>
      </c>
      <c r="B583" s="20" t="s">
        <v>605</v>
      </c>
      <c r="C583" s="20" t="s">
        <v>110</v>
      </c>
      <c r="D583" s="20" t="s">
        <v>16</v>
      </c>
      <c r="E583" s="49" t="s">
        <v>423</v>
      </c>
      <c r="F583" s="21"/>
      <c r="G583" s="61">
        <f>G584</f>
        <v>10127100</v>
      </c>
      <c r="H583" s="122"/>
      <c r="I583" s="61">
        <f t="shared" si="27"/>
        <v>10127100</v>
      </c>
      <c r="J583" s="61">
        <f>J584</f>
        <v>10127100</v>
      </c>
      <c r="K583" s="122"/>
      <c r="L583" s="22">
        <f t="shared" si="28"/>
        <v>10127100</v>
      </c>
    </row>
    <row r="584" spans="1:12" ht="75" customHeight="1">
      <c r="A584" s="66" t="s">
        <v>546</v>
      </c>
      <c r="B584" s="20" t="s">
        <v>605</v>
      </c>
      <c r="C584" s="32" t="s">
        <v>110</v>
      </c>
      <c r="D584" s="32" t="s">
        <v>16</v>
      </c>
      <c r="E584" s="57" t="s">
        <v>547</v>
      </c>
      <c r="F584" s="39"/>
      <c r="G584" s="123">
        <f>G585</f>
        <v>10127100</v>
      </c>
      <c r="H584" s="122"/>
      <c r="I584" s="61">
        <f t="shared" si="27"/>
        <v>10127100</v>
      </c>
      <c r="J584" s="123">
        <f>J585</f>
        <v>10127100</v>
      </c>
      <c r="K584" s="122"/>
      <c r="L584" s="22">
        <f t="shared" si="28"/>
        <v>10127100</v>
      </c>
    </row>
    <row r="585" spans="1:12" ht="25.5">
      <c r="A585" s="52" t="s">
        <v>552</v>
      </c>
      <c r="B585" s="20" t="s">
        <v>605</v>
      </c>
      <c r="C585" s="20" t="s">
        <v>110</v>
      </c>
      <c r="D585" s="20" t="s">
        <v>16</v>
      </c>
      <c r="E585" s="49" t="s">
        <v>553</v>
      </c>
      <c r="F585" s="21"/>
      <c r="G585" s="61">
        <f>G586</f>
        <v>10127100</v>
      </c>
      <c r="H585" s="122"/>
      <c r="I585" s="61">
        <f t="shared" si="27"/>
        <v>10127100</v>
      </c>
      <c r="J585" s="61">
        <f>J586</f>
        <v>10127100</v>
      </c>
      <c r="K585" s="122"/>
      <c r="L585" s="22">
        <f t="shared" si="28"/>
        <v>10127100</v>
      </c>
    </row>
    <row r="586" spans="1:12" ht="26.25">
      <c r="A586" s="26" t="s">
        <v>199</v>
      </c>
      <c r="B586" s="20" t="s">
        <v>605</v>
      </c>
      <c r="C586" s="20" t="s">
        <v>110</v>
      </c>
      <c r="D586" s="20" t="s">
        <v>16</v>
      </c>
      <c r="E586" s="49" t="s">
        <v>554</v>
      </c>
      <c r="F586" s="21"/>
      <c r="G586" s="61">
        <f>G588+G587+G589</f>
        <v>10127100</v>
      </c>
      <c r="H586" s="122"/>
      <c r="I586" s="61">
        <f t="shared" si="27"/>
        <v>10127100</v>
      </c>
      <c r="J586" s="61">
        <f>J588+J587+J589</f>
        <v>10127100</v>
      </c>
      <c r="K586" s="127"/>
      <c r="L586" s="22">
        <f t="shared" si="28"/>
        <v>10127100</v>
      </c>
    </row>
    <row r="587" spans="1:12" ht="39">
      <c r="A587" s="29" t="s">
        <v>25</v>
      </c>
      <c r="B587" s="20" t="s">
        <v>605</v>
      </c>
      <c r="C587" s="20" t="s">
        <v>110</v>
      </c>
      <c r="D587" s="20" t="s">
        <v>16</v>
      </c>
      <c r="E587" s="49" t="s">
        <v>554</v>
      </c>
      <c r="F587" s="21" t="s">
        <v>26</v>
      </c>
      <c r="G587" s="61">
        <v>6725100</v>
      </c>
      <c r="H587" s="122"/>
      <c r="I587" s="61">
        <f t="shared" si="27"/>
        <v>6725100</v>
      </c>
      <c r="J587" s="61">
        <v>6725100</v>
      </c>
      <c r="K587" s="127"/>
      <c r="L587" s="22">
        <f t="shared" si="28"/>
        <v>6725100</v>
      </c>
    </row>
    <row r="588" spans="1:12" ht="26.25">
      <c r="A588" s="29" t="s">
        <v>37</v>
      </c>
      <c r="B588" s="20" t="s">
        <v>605</v>
      </c>
      <c r="C588" s="20" t="s">
        <v>110</v>
      </c>
      <c r="D588" s="20" t="s">
        <v>16</v>
      </c>
      <c r="E588" s="49" t="s">
        <v>554</v>
      </c>
      <c r="F588" s="21" t="s">
        <v>38</v>
      </c>
      <c r="G588" s="61">
        <f>1302000-265000</f>
        <v>1037000</v>
      </c>
      <c r="H588" s="122"/>
      <c r="I588" s="61">
        <f t="shared" si="27"/>
        <v>1037000</v>
      </c>
      <c r="J588" s="61">
        <f>1402000-365000</f>
        <v>1037000</v>
      </c>
      <c r="K588" s="127"/>
      <c r="L588" s="22">
        <f t="shared" si="28"/>
        <v>1037000</v>
      </c>
    </row>
    <row r="589" spans="1:12" ht="15">
      <c r="A589" s="62" t="s">
        <v>79</v>
      </c>
      <c r="B589" s="20" t="s">
        <v>605</v>
      </c>
      <c r="C589" s="20" t="s">
        <v>110</v>
      </c>
      <c r="D589" s="20" t="s">
        <v>16</v>
      </c>
      <c r="E589" s="49" t="s">
        <v>554</v>
      </c>
      <c r="F589" s="21" t="s">
        <v>80</v>
      </c>
      <c r="G589" s="61">
        <v>2365000</v>
      </c>
      <c r="H589" s="122"/>
      <c r="I589" s="61">
        <f t="shared" si="27"/>
        <v>2365000</v>
      </c>
      <c r="J589" s="61">
        <v>2365000</v>
      </c>
      <c r="K589" s="127"/>
      <c r="L589" s="22">
        <f t="shared" si="28"/>
        <v>2365000</v>
      </c>
    </row>
    <row r="590" spans="1:12" ht="33.75" customHeight="1">
      <c r="A590" s="121" t="s">
        <v>623</v>
      </c>
      <c r="B590" s="20" t="s">
        <v>624</v>
      </c>
      <c r="C590" s="20"/>
      <c r="D590" s="20"/>
      <c r="E590" s="20"/>
      <c r="F590" s="21"/>
      <c r="G590" s="61">
        <f>G601+G643+G591</f>
        <v>30076094</v>
      </c>
      <c r="H590" s="122">
        <f>H601+H643+H591</f>
        <v>1388024</v>
      </c>
      <c r="I590" s="61">
        <f t="shared" si="27"/>
        <v>31464118</v>
      </c>
      <c r="J590" s="61">
        <f>J601+J643+J591</f>
        <v>30245194</v>
      </c>
      <c r="K590" s="122">
        <f>K601+K643+K591</f>
        <v>1388024</v>
      </c>
      <c r="L590" s="22">
        <f t="shared" si="28"/>
        <v>31633218</v>
      </c>
    </row>
    <row r="591" spans="1:12" ht="15" hidden="1">
      <c r="A591" s="26" t="s">
        <v>233</v>
      </c>
      <c r="B591" s="20" t="s">
        <v>624</v>
      </c>
      <c r="C591" s="20" t="s">
        <v>41</v>
      </c>
      <c r="D591" s="20"/>
      <c r="E591" s="20"/>
      <c r="F591" s="21"/>
      <c r="G591" s="61">
        <f>G592</f>
        <v>0</v>
      </c>
      <c r="H591" s="122">
        <f>H592</f>
        <v>0</v>
      </c>
      <c r="I591" s="61">
        <f t="shared" si="27"/>
        <v>0</v>
      </c>
      <c r="J591" s="61">
        <f>J592</f>
        <v>0</v>
      </c>
      <c r="K591" s="122">
        <f>K592</f>
        <v>0</v>
      </c>
      <c r="L591" s="22">
        <f t="shared" si="28"/>
        <v>0</v>
      </c>
    </row>
    <row r="592" spans="1:12" ht="15" hidden="1">
      <c r="A592" s="26" t="s">
        <v>274</v>
      </c>
      <c r="B592" s="20" t="s">
        <v>624</v>
      </c>
      <c r="C592" s="20" t="s">
        <v>41</v>
      </c>
      <c r="D592" s="20" t="s">
        <v>275</v>
      </c>
      <c r="E592" s="20"/>
      <c r="F592" s="21"/>
      <c r="G592" s="61">
        <f>G593</f>
        <v>0</v>
      </c>
      <c r="H592" s="122"/>
      <c r="I592" s="61">
        <f t="shared" si="27"/>
        <v>0</v>
      </c>
      <c r="J592" s="61">
        <f>J593</f>
        <v>0</v>
      </c>
      <c r="K592" s="122"/>
      <c r="L592" s="22">
        <f t="shared" si="28"/>
        <v>0</v>
      </c>
    </row>
    <row r="593" spans="1:12" ht="54" customHeight="1" hidden="1">
      <c r="A593" s="132" t="s">
        <v>285</v>
      </c>
      <c r="B593" s="20" t="s">
        <v>624</v>
      </c>
      <c r="C593" s="20" t="s">
        <v>41</v>
      </c>
      <c r="D593" s="20" t="s">
        <v>275</v>
      </c>
      <c r="E593" s="76" t="s">
        <v>286</v>
      </c>
      <c r="F593" s="21"/>
      <c r="G593" s="61">
        <f>G594</f>
        <v>0</v>
      </c>
      <c r="H593" s="122"/>
      <c r="I593" s="61">
        <f t="shared" si="27"/>
        <v>0</v>
      </c>
      <c r="J593" s="61">
        <f>J594</f>
        <v>0</v>
      </c>
      <c r="K593" s="122"/>
      <c r="L593" s="22">
        <f t="shared" si="28"/>
        <v>0</v>
      </c>
    </row>
    <row r="594" spans="1:12" ht="75.75" customHeight="1" hidden="1">
      <c r="A594" s="66" t="s">
        <v>599</v>
      </c>
      <c r="B594" s="20" t="s">
        <v>624</v>
      </c>
      <c r="C594" s="20" t="s">
        <v>41</v>
      </c>
      <c r="D594" s="20" t="s">
        <v>275</v>
      </c>
      <c r="E594" s="76" t="s">
        <v>288</v>
      </c>
      <c r="F594" s="21"/>
      <c r="G594" s="61">
        <f>G596</f>
        <v>0</v>
      </c>
      <c r="H594" s="122"/>
      <c r="I594" s="61">
        <f t="shared" si="27"/>
        <v>0</v>
      </c>
      <c r="J594" s="61">
        <f>J596</f>
        <v>0</v>
      </c>
      <c r="K594" s="122"/>
      <c r="L594" s="22">
        <f t="shared" si="28"/>
        <v>0</v>
      </c>
    </row>
    <row r="595" spans="1:12" ht="27" customHeight="1" hidden="1">
      <c r="A595" s="41" t="s">
        <v>289</v>
      </c>
      <c r="B595" s="20" t="s">
        <v>624</v>
      </c>
      <c r="C595" s="20" t="s">
        <v>41</v>
      </c>
      <c r="D595" s="20" t="s">
        <v>275</v>
      </c>
      <c r="E595" s="76" t="s">
        <v>290</v>
      </c>
      <c r="F595" s="21"/>
      <c r="G595" s="61"/>
      <c r="H595" s="122"/>
      <c r="I595" s="61">
        <f>I596</f>
        <v>0</v>
      </c>
      <c r="J595" s="61"/>
      <c r="K595" s="122"/>
      <c r="L595" s="22">
        <f>L596</f>
        <v>0</v>
      </c>
    </row>
    <row r="596" spans="1:12" ht="15.75" hidden="1">
      <c r="A596" s="19" t="s">
        <v>291</v>
      </c>
      <c r="B596" s="20" t="s">
        <v>624</v>
      </c>
      <c r="C596" s="20" t="s">
        <v>41</v>
      </c>
      <c r="D596" s="20" t="s">
        <v>275</v>
      </c>
      <c r="E596" s="76" t="s">
        <v>292</v>
      </c>
      <c r="F596" s="21"/>
      <c r="G596" s="61">
        <f>G597</f>
        <v>0</v>
      </c>
      <c r="H596" s="122"/>
      <c r="I596" s="61">
        <f aca="true" t="shared" si="29" ref="I596:I644">G596+H596</f>
        <v>0</v>
      </c>
      <c r="J596" s="61">
        <f>J597</f>
        <v>0</v>
      </c>
      <c r="K596" s="122"/>
      <c r="L596" s="22">
        <f aca="true" t="shared" si="30" ref="L596:L644">J596+K596</f>
        <v>0</v>
      </c>
    </row>
    <row r="597" spans="1:12" ht="28.5" customHeight="1" hidden="1">
      <c r="A597" s="89" t="s">
        <v>37</v>
      </c>
      <c r="B597" s="20" t="s">
        <v>624</v>
      </c>
      <c r="C597" s="20" t="s">
        <v>41</v>
      </c>
      <c r="D597" s="20" t="s">
        <v>275</v>
      </c>
      <c r="E597" s="76" t="s">
        <v>292</v>
      </c>
      <c r="F597" s="21" t="s">
        <v>38</v>
      </c>
      <c r="G597" s="61"/>
      <c r="H597" s="122"/>
      <c r="I597" s="61">
        <f t="shared" si="29"/>
        <v>0</v>
      </c>
      <c r="J597" s="61"/>
      <c r="K597" s="122"/>
      <c r="L597" s="22">
        <f t="shared" si="30"/>
        <v>0</v>
      </c>
    </row>
    <row r="598" spans="1:12" ht="15" customHeight="1" hidden="1">
      <c r="A598" s="41" t="s">
        <v>625</v>
      </c>
      <c r="B598" s="20" t="s">
        <v>624</v>
      </c>
      <c r="C598" s="20" t="s">
        <v>104</v>
      </c>
      <c r="D598" s="20" t="s">
        <v>18</v>
      </c>
      <c r="E598" s="20" t="s">
        <v>626</v>
      </c>
      <c r="F598" s="21"/>
      <c r="G598" s="61">
        <f>G600+G599</f>
        <v>0</v>
      </c>
      <c r="H598" s="122">
        <f>H600+H599</f>
        <v>0</v>
      </c>
      <c r="I598" s="61">
        <f t="shared" si="29"/>
        <v>0</v>
      </c>
      <c r="J598" s="61">
        <f>J600+J599</f>
        <v>0</v>
      </c>
      <c r="K598" s="122">
        <f>K600+K599</f>
        <v>0</v>
      </c>
      <c r="L598" s="22">
        <f t="shared" si="30"/>
        <v>0</v>
      </c>
    </row>
    <row r="599" spans="1:12" ht="39.75" customHeight="1" hidden="1">
      <c r="A599" s="29" t="s">
        <v>25</v>
      </c>
      <c r="B599" s="20" t="s">
        <v>624</v>
      </c>
      <c r="C599" s="20" t="s">
        <v>104</v>
      </c>
      <c r="D599" s="20" t="s">
        <v>18</v>
      </c>
      <c r="E599" s="20" t="s">
        <v>626</v>
      </c>
      <c r="F599" s="21" t="s">
        <v>26</v>
      </c>
      <c r="G599" s="61"/>
      <c r="H599" s="122"/>
      <c r="I599" s="61">
        <f t="shared" si="29"/>
        <v>0</v>
      </c>
      <c r="J599" s="61"/>
      <c r="K599" s="122"/>
      <c r="L599" s="22">
        <f t="shared" si="30"/>
        <v>0</v>
      </c>
    </row>
    <row r="600" spans="1:12" ht="15" customHeight="1" hidden="1">
      <c r="A600" s="29" t="s">
        <v>87</v>
      </c>
      <c r="B600" s="20" t="s">
        <v>624</v>
      </c>
      <c r="C600" s="20" t="s">
        <v>104</v>
      </c>
      <c r="D600" s="20" t="s">
        <v>18</v>
      </c>
      <c r="E600" s="20" t="s">
        <v>626</v>
      </c>
      <c r="F600" s="21" t="s">
        <v>38</v>
      </c>
      <c r="G600" s="61"/>
      <c r="H600" s="122"/>
      <c r="I600" s="61">
        <f t="shared" si="29"/>
        <v>0</v>
      </c>
      <c r="J600" s="61"/>
      <c r="K600" s="122"/>
      <c r="L600" s="22">
        <f t="shared" si="30"/>
        <v>0</v>
      </c>
    </row>
    <row r="601" spans="1:12" ht="15.75" customHeight="1">
      <c r="A601" s="26" t="s">
        <v>464</v>
      </c>
      <c r="B601" s="20" t="s">
        <v>624</v>
      </c>
      <c r="C601" s="20" t="s">
        <v>235</v>
      </c>
      <c r="D601" s="20"/>
      <c r="E601" s="20"/>
      <c r="F601" s="21"/>
      <c r="G601" s="61">
        <f>G602+G632</f>
        <v>28410652</v>
      </c>
      <c r="H601" s="122">
        <f>H602+H632</f>
        <v>1388024</v>
      </c>
      <c r="I601" s="61">
        <f t="shared" si="29"/>
        <v>29798676</v>
      </c>
      <c r="J601" s="61">
        <f>J602+J632</f>
        <v>28579752</v>
      </c>
      <c r="K601" s="122">
        <f>K602+K632</f>
        <v>1388024</v>
      </c>
      <c r="L601" s="22">
        <f t="shared" si="30"/>
        <v>29967776</v>
      </c>
    </row>
    <row r="602" spans="1:12" ht="15">
      <c r="A602" s="26" t="s">
        <v>627</v>
      </c>
      <c r="B602" s="20" t="s">
        <v>624</v>
      </c>
      <c r="C602" s="20" t="s">
        <v>235</v>
      </c>
      <c r="D602" s="20" t="s">
        <v>16</v>
      </c>
      <c r="E602" s="20"/>
      <c r="F602" s="21"/>
      <c r="G602" s="61">
        <f>G603+G617+G628</f>
        <v>24373500</v>
      </c>
      <c r="H602" s="61">
        <f>H603+H617+H628</f>
        <v>1388024</v>
      </c>
      <c r="I602" s="61">
        <f t="shared" si="29"/>
        <v>25761524</v>
      </c>
      <c r="J602" s="61">
        <f>J603+J617+J628</f>
        <v>24512600</v>
      </c>
      <c r="K602" s="61">
        <f>K603+K617+K628</f>
        <v>1388024</v>
      </c>
      <c r="L602" s="22">
        <f t="shared" si="30"/>
        <v>25900624</v>
      </c>
    </row>
    <row r="603" spans="1:12" ht="31.5" customHeight="1">
      <c r="A603" s="26" t="s">
        <v>466</v>
      </c>
      <c r="B603" s="20" t="s">
        <v>624</v>
      </c>
      <c r="C603" s="20" t="s">
        <v>235</v>
      </c>
      <c r="D603" s="20" t="s">
        <v>16</v>
      </c>
      <c r="E603" s="20" t="s">
        <v>467</v>
      </c>
      <c r="F603" s="21"/>
      <c r="G603" s="61">
        <f>G604+G622</f>
        <v>24363500</v>
      </c>
      <c r="H603" s="122">
        <f>H604+H622</f>
        <v>1388024</v>
      </c>
      <c r="I603" s="61">
        <f t="shared" si="29"/>
        <v>25751524</v>
      </c>
      <c r="J603" s="61">
        <f>J604+J622</f>
        <v>24502600</v>
      </c>
      <c r="K603" s="122">
        <f>K604+K622</f>
        <v>1388024</v>
      </c>
      <c r="L603" s="22">
        <f t="shared" si="30"/>
        <v>25890624</v>
      </c>
    </row>
    <row r="604" spans="1:12" s="36" customFormat="1" ht="45.75" customHeight="1">
      <c r="A604" s="26" t="s">
        <v>468</v>
      </c>
      <c r="B604" s="20" t="s">
        <v>624</v>
      </c>
      <c r="C604" s="32" t="s">
        <v>469</v>
      </c>
      <c r="D604" s="32" t="s">
        <v>16</v>
      </c>
      <c r="E604" s="32" t="s">
        <v>470</v>
      </c>
      <c r="F604" s="39"/>
      <c r="G604" s="123">
        <f>G605</f>
        <v>14194100</v>
      </c>
      <c r="H604" s="123">
        <f>H605</f>
        <v>1388024</v>
      </c>
      <c r="I604" s="61">
        <f t="shared" si="29"/>
        <v>15582124</v>
      </c>
      <c r="J604" s="123">
        <f>J605</f>
        <v>14315900</v>
      </c>
      <c r="K604" s="123">
        <f>K605</f>
        <v>1388024</v>
      </c>
      <c r="L604" s="22">
        <f t="shared" si="30"/>
        <v>15703924</v>
      </c>
    </row>
    <row r="605" spans="1:12" ht="39.75" customHeight="1">
      <c r="A605" s="40" t="s">
        <v>471</v>
      </c>
      <c r="B605" s="20" t="s">
        <v>624</v>
      </c>
      <c r="C605" s="20" t="s">
        <v>469</v>
      </c>
      <c r="D605" s="20" t="s">
        <v>16</v>
      </c>
      <c r="E605" s="20" t="s">
        <v>472</v>
      </c>
      <c r="F605" s="21"/>
      <c r="G605" s="61">
        <f>G606+G610+G608+G615</f>
        <v>14194100</v>
      </c>
      <c r="H605" s="61">
        <f>H606+H610+H608+H615</f>
        <v>1388024</v>
      </c>
      <c r="I605" s="61">
        <f t="shared" si="29"/>
        <v>15582124</v>
      </c>
      <c r="J605" s="61">
        <f>J606+J610+J608+J615</f>
        <v>14315900</v>
      </c>
      <c r="K605" s="61">
        <f>K606+K610+K608+K615</f>
        <v>1388024</v>
      </c>
      <c r="L605" s="22">
        <f t="shared" si="30"/>
        <v>15703924</v>
      </c>
    </row>
    <row r="606" spans="1:12" ht="15" hidden="1">
      <c r="A606" s="41" t="s">
        <v>628</v>
      </c>
      <c r="B606" s="20" t="s">
        <v>624</v>
      </c>
      <c r="C606" s="20" t="s">
        <v>469</v>
      </c>
      <c r="D606" s="20" t="s">
        <v>16</v>
      </c>
      <c r="E606" s="20" t="s">
        <v>629</v>
      </c>
      <c r="F606" s="21"/>
      <c r="G606" s="61">
        <f>G607</f>
        <v>0</v>
      </c>
      <c r="H606" s="61">
        <f>H607</f>
        <v>0</v>
      </c>
      <c r="I606" s="61">
        <f t="shared" si="29"/>
        <v>0</v>
      </c>
      <c r="J606" s="61">
        <f>J607</f>
        <v>0</v>
      </c>
      <c r="K606" s="61">
        <f>K607</f>
        <v>0</v>
      </c>
      <c r="L606" s="22">
        <f t="shared" si="30"/>
        <v>0</v>
      </c>
    </row>
    <row r="607" spans="1:12" ht="24.75" hidden="1">
      <c r="A607" s="89" t="s">
        <v>37</v>
      </c>
      <c r="B607" s="20" t="s">
        <v>624</v>
      </c>
      <c r="C607" s="20" t="s">
        <v>469</v>
      </c>
      <c r="D607" s="20" t="s">
        <v>16</v>
      </c>
      <c r="E607" s="20" t="s">
        <v>629</v>
      </c>
      <c r="F607" s="21" t="s">
        <v>38</v>
      </c>
      <c r="G607" s="61"/>
      <c r="H607" s="61"/>
      <c r="I607" s="61">
        <f t="shared" si="29"/>
        <v>0</v>
      </c>
      <c r="J607" s="61"/>
      <c r="K607" s="61"/>
      <c r="L607" s="22">
        <f t="shared" si="30"/>
        <v>0</v>
      </c>
    </row>
    <row r="608" spans="1:12" ht="26.25" hidden="1">
      <c r="A608" s="124" t="s">
        <v>630</v>
      </c>
      <c r="B608" s="20" t="s">
        <v>624</v>
      </c>
      <c r="C608" s="20" t="s">
        <v>469</v>
      </c>
      <c r="D608" s="20" t="s">
        <v>16</v>
      </c>
      <c r="E608" s="20" t="s">
        <v>631</v>
      </c>
      <c r="F608" s="21"/>
      <c r="G608" s="61">
        <f>G609</f>
        <v>0</v>
      </c>
      <c r="H608" s="61">
        <f>H609</f>
        <v>0</v>
      </c>
      <c r="I608" s="61">
        <f t="shared" si="29"/>
        <v>0</v>
      </c>
      <c r="J608" s="61">
        <f>J609</f>
        <v>0</v>
      </c>
      <c r="K608" s="61">
        <f>K609</f>
        <v>0</v>
      </c>
      <c r="L608" s="22">
        <f t="shared" si="30"/>
        <v>0</v>
      </c>
    </row>
    <row r="609" spans="1:12" ht="26.25" hidden="1">
      <c r="A609" s="29" t="s">
        <v>37</v>
      </c>
      <c r="B609" s="32" t="s">
        <v>624</v>
      </c>
      <c r="C609" s="20" t="s">
        <v>469</v>
      </c>
      <c r="D609" s="20" t="s">
        <v>16</v>
      </c>
      <c r="E609" s="20" t="s">
        <v>631</v>
      </c>
      <c r="F609" s="21" t="s">
        <v>38</v>
      </c>
      <c r="G609" s="61"/>
      <c r="H609" s="61"/>
      <c r="I609" s="61">
        <f t="shared" si="29"/>
        <v>0</v>
      </c>
      <c r="J609" s="61"/>
      <c r="K609" s="61"/>
      <c r="L609" s="22">
        <f t="shared" si="30"/>
        <v>0</v>
      </c>
    </row>
    <row r="610" spans="1:12" ht="26.25">
      <c r="A610" s="26" t="s">
        <v>199</v>
      </c>
      <c r="B610" s="20" t="s">
        <v>624</v>
      </c>
      <c r="C610" s="20" t="s">
        <v>469</v>
      </c>
      <c r="D610" s="20" t="s">
        <v>16</v>
      </c>
      <c r="E610" s="20" t="s">
        <v>473</v>
      </c>
      <c r="F610" s="21"/>
      <c r="G610" s="61">
        <f>G611+G612+G614+G613</f>
        <v>14194100</v>
      </c>
      <c r="H610" s="61">
        <f>H611+H612+H614+H613</f>
        <v>1388024</v>
      </c>
      <c r="I610" s="61">
        <f t="shared" si="29"/>
        <v>15582124</v>
      </c>
      <c r="J610" s="61">
        <f>J611+J612+J614+J613</f>
        <v>14315900</v>
      </c>
      <c r="K610" s="61">
        <f>K611+K612+K614+K613</f>
        <v>1388024</v>
      </c>
      <c r="L610" s="22">
        <f t="shared" si="30"/>
        <v>15703924</v>
      </c>
    </row>
    <row r="611" spans="1:16" ht="48" customHeight="1">
      <c r="A611" s="29" t="s">
        <v>25</v>
      </c>
      <c r="B611" s="20" t="s">
        <v>624</v>
      </c>
      <c r="C611" s="20" t="s">
        <v>469</v>
      </c>
      <c r="D611" s="20" t="s">
        <v>16</v>
      </c>
      <c r="E611" s="20" t="s">
        <v>473</v>
      </c>
      <c r="F611" s="21" t="s">
        <v>26</v>
      </c>
      <c r="G611" s="61">
        <v>12224600</v>
      </c>
      <c r="H611" s="122">
        <v>5000</v>
      </c>
      <c r="I611" s="61">
        <f t="shared" si="29"/>
        <v>12229600</v>
      </c>
      <c r="J611" s="61">
        <v>12224600</v>
      </c>
      <c r="K611" s="122">
        <v>5000</v>
      </c>
      <c r="L611" s="22">
        <f t="shared" si="30"/>
        <v>12229600</v>
      </c>
      <c r="M611" s="115"/>
      <c r="N611" s="28"/>
      <c r="P611" s="28"/>
    </row>
    <row r="612" spans="1:12" ht="25.5" customHeight="1">
      <c r="A612" s="29" t="s">
        <v>37</v>
      </c>
      <c r="B612" s="20" t="s">
        <v>624</v>
      </c>
      <c r="C612" s="20" t="s">
        <v>469</v>
      </c>
      <c r="D612" s="20" t="s">
        <v>16</v>
      </c>
      <c r="E612" s="20" t="s">
        <v>473</v>
      </c>
      <c r="F612" s="21" t="s">
        <v>38</v>
      </c>
      <c r="G612" s="61">
        <v>1556800</v>
      </c>
      <c r="H612" s="122">
        <f>1383024</f>
        <v>1383024</v>
      </c>
      <c r="I612" s="61">
        <f t="shared" si="29"/>
        <v>2939824</v>
      </c>
      <c r="J612" s="61">
        <v>1678600</v>
      </c>
      <c r="K612" s="122">
        <f>1383024</f>
        <v>1383024</v>
      </c>
      <c r="L612" s="22">
        <f t="shared" si="30"/>
        <v>3061624</v>
      </c>
    </row>
    <row r="613" spans="1:12" ht="26.25" customHeight="1" hidden="1">
      <c r="A613" s="26" t="s">
        <v>253</v>
      </c>
      <c r="B613" s="20" t="s">
        <v>624</v>
      </c>
      <c r="C613" s="20" t="s">
        <v>469</v>
      </c>
      <c r="D613" s="20" t="s">
        <v>16</v>
      </c>
      <c r="E613" s="20" t="s">
        <v>473</v>
      </c>
      <c r="F613" s="21" t="s">
        <v>254</v>
      </c>
      <c r="G613" s="61"/>
      <c r="H613" s="122"/>
      <c r="I613" s="61">
        <f t="shared" si="29"/>
        <v>0</v>
      </c>
      <c r="J613" s="61"/>
      <c r="K613" s="122"/>
      <c r="L613" s="22">
        <f t="shared" si="30"/>
        <v>0</v>
      </c>
    </row>
    <row r="614" spans="1:12" ht="19.5" customHeight="1">
      <c r="A614" s="62" t="s">
        <v>79</v>
      </c>
      <c r="B614" s="20" t="s">
        <v>624</v>
      </c>
      <c r="C614" s="20" t="s">
        <v>469</v>
      </c>
      <c r="D614" s="20" t="s">
        <v>16</v>
      </c>
      <c r="E614" s="20" t="s">
        <v>473</v>
      </c>
      <c r="F614" s="21" t="s">
        <v>80</v>
      </c>
      <c r="G614" s="61">
        <v>412700</v>
      </c>
      <c r="H614" s="122"/>
      <c r="I614" s="61">
        <f t="shared" si="29"/>
        <v>412700</v>
      </c>
      <c r="J614" s="61">
        <v>412700</v>
      </c>
      <c r="K614" s="122"/>
      <c r="L614" s="22">
        <f t="shared" si="30"/>
        <v>412700</v>
      </c>
    </row>
    <row r="615" spans="1:12" ht="31.5" customHeight="1" hidden="1">
      <c r="A615" s="29" t="s">
        <v>474</v>
      </c>
      <c r="B615" s="20" t="s">
        <v>624</v>
      </c>
      <c r="C615" s="20" t="s">
        <v>235</v>
      </c>
      <c r="D615" s="20" t="s">
        <v>16</v>
      </c>
      <c r="E615" s="20" t="s">
        <v>475</v>
      </c>
      <c r="F615" s="21"/>
      <c r="G615" s="61">
        <f>G616</f>
        <v>0</v>
      </c>
      <c r="H615" s="122"/>
      <c r="I615" s="61">
        <f t="shared" si="29"/>
        <v>0</v>
      </c>
      <c r="J615" s="61">
        <f>J616</f>
        <v>0</v>
      </c>
      <c r="K615" s="122"/>
      <c r="L615" s="22">
        <f t="shared" si="30"/>
        <v>0</v>
      </c>
    </row>
    <row r="616" spans="1:12" ht="26.25" hidden="1">
      <c r="A616" s="29" t="s">
        <v>37</v>
      </c>
      <c r="B616" s="20" t="s">
        <v>624</v>
      </c>
      <c r="C616" s="20" t="s">
        <v>235</v>
      </c>
      <c r="D616" s="20" t="s">
        <v>16</v>
      </c>
      <c r="E616" s="20" t="s">
        <v>475</v>
      </c>
      <c r="F616" s="21" t="s">
        <v>38</v>
      </c>
      <c r="G616" s="61"/>
      <c r="H616" s="122"/>
      <c r="I616" s="61">
        <f t="shared" si="29"/>
        <v>0</v>
      </c>
      <c r="J616" s="61"/>
      <c r="K616" s="122"/>
      <c r="L616" s="22">
        <f t="shared" si="30"/>
        <v>0</v>
      </c>
    </row>
    <row r="617" spans="1:12" ht="25.5">
      <c r="A617" s="83" t="s">
        <v>481</v>
      </c>
      <c r="B617" s="20" t="s">
        <v>624</v>
      </c>
      <c r="C617" s="20" t="s">
        <v>469</v>
      </c>
      <c r="D617" s="20" t="s">
        <v>16</v>
      </c>
      <c r="E617" s="20" t="s">
        <v>408</v>
      </c>
      <c r="F617" s="31"/>
      <c r="G617" s="61">
        <f>G618</f>
        <v>10000</v>
      </c>
      <c r="H617" s="122"/>
      <c r="I617" s="61">
        <f t="shared" si="29"/>
        <v>10000</v>
      </c>
      <c r="J617" s="61">
        <f>J618</f>
        <v>10000</v>
      </c>
      <c r="K617" s="122"/>
      <c r="L617" s="22">
        <f t="shared" si="30"/>
        <v>10000</v>
      </c>
    </row>
    <row r="618" spans="1:12" ht="51">
      <c r="A618" s="40" t="s">
        <v>409</v>
      </c>
      <c r="B618" s="20" t="s">
        <v>624</v>
      </c>
      <c r="C618" s="20" t="s">
        <v>469</v>
      </c>
      <c r="D618" s="20" t="s">
        <v>16</v>
      </c>
      <c r="E618" s="20" t="s">
        <v>410</v>
      </c>
      <c r="F618" s="31"/>
      <c r="G618" s="61">
        <f>G619</f>
        <v>10000</v>
      </c>
      <c r="H618" s="122"/>
      <c r="I618" s="61">
        <f t="shared" si="29"/>
        <v>10000</v>
      </c>
      <c r="J618" s="61">
        <f>J619</f>
        <v>10000</v>
      </c>
      <c r="K618" s="122"/>
      <c r="L618" s="22">
        <f t="shared" si="30"/>
        <v>10000</v>
      </c>
    </row>
    <row r="619" spans="1:12" ht="25.5">
      <c r="A619" s="72" t="s">
        <v>411</v>
      </c>
      <c r="B619" s="20" t="s">
        <v>624</v>
      </c>
      <c r="C619" s="20" t="s">
        <v>469</v>
      </c>
      <c r="D619" s="20" t="s">
        <v>16</v>
      </c>
      <c r="E619" s="20" t="s">
        <v>412</v>
      </c>
      <c r="F619" s="31"/>
      <c r="G619" s="61">
        <f>G620</f>
        <v>10000</v>
      </c>
      <c r="H619" s="122"/>
      <c r="I619" s="61">
        <f t="shared" si="29"/>
        <v>10000</v>
      </c>
      <c r="J619" s="61">
        <f>J620</f>
        <v>10000</v>
      </c>
      <c r="K619" s="122"/>
      <c r="L619" s="22">
        <f t="shared" si="30"/>
        <v>10000</v>
      </c>
    </row>
    <row r="620" spans="1:12" ht="15">
      <c r="A620" s="72" t="s">
        <v>413</v>
      </c>
      <c r="B620" s="20" t="s">
        <v>624</v>
      </c>
      <c r="C620" s="20" t="s">
        <v>469</v>
      </c>
      <c r="D620" s="20" t="s">
        <v>16</v>
      </c>
      <c r="E620" s="20" t="s">
        <v>414</v>
      </c>
      <c r="F620" s="31"/>
      <c r="G620" s="61">
        <f>G621</f>
        <v>10000</v>
      </c>
      <c r="H620" s="122"/>
      <c r="I620" s="61">
        <f t="shared" si="29"/>
        <v>10000</v>
      </c>
      <c r="J620" s="61">
        <f>J621</f>
        <v>10000</v>
      </c>
      <c r="K620" s="122"/>
      <c r="L620" s="22">
        <f t="shared" si="30"/>
        <v>10000</v>
      </c>
    </row>
    <row r="621" spans="1:12" ht="24.75">
      <c r="A621" s="89" t="s">
        <v>37</v>
      </c>
      <c r="B621" s="20" t="s">
        <v>624</v>
      </c>
      <c r="C621" s="20" t="s">
        <v>469</v>
      </c>
      <c r="D621" s="20" t="s">
        <v>16</v>
      </c>
      <c r="E621" s="20" t="s">
        <v>414</v>
      </c>
      <c r="F621" s="21" t="s">
        <v>38</v>
      </c>
      <c r="G621" s="61">
        <v>10000</v>
      </c>
      <c r="H621" s="122"/>
      <c r="I621" s="61">
        <f t="shared" si="29"/>
        <v>10000</v>
      </c>
      <c r="J621" s="61">
        <v>10000</v>
      </c>
      <c r="K621" s="122"/>
      <c r="L621" s="22">
        <f t="shared" si="30"/>
        <v>10000</v>
      </c>
    </row>
    <row r="622" spans="1:12" ht="38.25" customHeight="1">
      <c r="A622" s="26" t="s">
        <v>476</v>
      </c>
      <c r="B622" s="20" t="s">
        <v>624</v>
      </c>
      <c r="C622" s="20" t="s">
        <v>469</v>
      </c>
      <c r="D622" s="20" t="s">
        <v>16</v>
      </c>
      <c r="E622" s="49" t="s">
        <v>477</v>
      </c>
      <c r="F622" s="21"/>
      <c r="G622" s="61">
        <f>G623</f>
        <v>10169400</v>
      </c>
      <c r="H622" s="122">
        <f>H624+H628</f>
        <v>0</v>
      </c>
      <c r="I622" s="61">
        <f t="shared" si="29"/>
        <v>10169400</v>
      </c>
      <c r="J622" s="61">
        <f>J623</f>
        <v>10186700</v>
      </c>
      <c r="K622" s="122">
        <f>K624+K628</f>
        <v>0</v>
      </c>
      <c r="L622" s="22">
        <f t="shared" si="30"/>
        <v>10186700</v>
      </c>
    </row>
    <row r="623" spans="1:12" ht="28.5" customHeight="1">
      <c r="A623" s="41" t="s">
        <v>478</v>
      </c>
      <c r="B623" s="20" t="s">
        <v>624</v>
      </c>
      <c r="C623" s="20" t="s">
        <v>469</v>
      </c>
      <c r="D623" s="20" t="s">
        <v>16</v>
      </c>
      <c r="E623" s="49" t="s">
        <v>479</v>
      </c>
      <c r="F623" s="21"/>
      <c r="G623" s="61">
        <f>G624</f>
        <v>10169400</v>
      </c>
      <c r="H623" s="122"/>
      <c r="I623" s="61">
        <f t="shared" si="29"/>
        <v>10169400</v>
      </c>
      <c r="J623" s="61">
        <f>J624</f>
        <v>10186700</v>
      </c>
      <c r="K623" s="122"/>
      <c r="L623" s="22">
        <f t="shared" si="30"/>
        <v>10186700</v>
      </c>
    </row>
    <row r="624" spans="1:12" ht="26.25">
      <c r="A624" s="26" t="s">
        <v>199</v>
      </c>
      <c r="B624" s="20" t="s">
        <v>624</v>
      </c>
      <c r="C624" s="20" t="s">
        <v>469</v>
      </c>
      <c r="D624" s="20" t="s">
        <v>16</v>
      </c>
      <c r="E624" s="49" t="s">
        <v>480</v>
      </c>
      <c r="F624" s="21"/>
      <c r="G624" s="61">
        <f>G625+G626+G627</f>
        <v>10169400</v>
      </c>
      <c r="H624" s="122">
        <f>H625+H626+H627</f>
        <v>0</v>
      </c>
      <c r="I624" s="61">
        <f t="shared" si="29"/>
        <v>10169400</v>
      </c>
      <c r="J624" s="61">
        <f>J625+J626+J627</f>
        <v>10186700</v>
      </c>
      <c r="K624" s="122">
        <f>K625+K626+K627</f>
        <v>0</v>
      </c>
      <c r="L624" s="22">
        <f t="shared" si="30"/>
        <v>10186700</v>
      </c>
    </row>
    <row r="625" spans="1:12" ht="40.5" customHeight="1">
      <c r="A625" s="29" t="s">
        <v>25</v>
      </c>
      <c r="B625" s="20" t="s">
        <v>624</v>
      </c>
      <c r="C625" s="20" t="s">
        <v>469</v>
      </c>
      <c r="D625" s="20" t="s">
        <v>16</v>
      </c>
      <c r="E625" s="49" t="s">
        <v>480</v>
      </c>
      <c r="F625" s="21" t="s">
        <v>26</v>
      </c>
      <c r="G625" s="61">
        <v>9716200</v>
      </c>
      <c r="H625" s="122"/>
      <c r="I625" s="61">
        <f t="shared" si="29"/>
        <v>9716200</v>
      </c>
      <c r="J625" s="61">
        <v>9716200</v>
      </c>
      <c r="K625" s="122"/>
      <c r="L625" s="22">
        <f t="shared" si="30"/>
        <v>9716200</v>
      </c>
    </row>
    <row r="626" spans="1:12" ht="27" customHeight="1">
      <c r="A626" s="89" t="s">
        <v>37</v>
      </c>
      <c r="B626" s="20" t="s">
        <v>624</v>
      </c>
      <c r="C626" s="20" t="s">
        <v>469</v>
      </c>
      <c r="D626" s="20" t="s">
        <v>16</v>
      </c>
      <c r="E626" s="49" t="s">
        <v>480</v>
      </c>
      <c r="F626" s="21" t="s">
        <v>38</v>
      </c>
      <c r="G626" s="61">
        <v>447900</v>
      </c>
      <c r="H626" s="122"/>
      <c r="I626" s="61">
        <f t="shared" si="29"/>
        <v>447900</v>
      </c>
      <c r="J626" s="61">
        <v>465200</v>
      </c>
      <c r="K626" s="122"/>
      <c r="L626" s="22">
        <f t="shared" si="30"/>
        <v>465200</v>
      </c>
    </row>
    <row r="627" spans="1:12" ht="15">
      <c r="A627" s="62" t="s">
        <v>79</v>
      </c>
      <c r="B627" s="20" t="s">
        <v>624</v>
      </c>
      <c r="C627" s="20" t="s">
        <v>469</v>
      </c>
      <c r="D627" s="20" t="s">
        <v>16</v>
      </c>
      <c r="E627" s="49" t="s">
        <v>480</v>
      </c>
      <c r="F627" s="21" t="s">
        <v>80</v>
      </c>
      <c r="G627" s="61">
        <v>5300</v>
      </c>
      <c r="H627" s="122"/>
      <c r="I627" s="61">
        <f t="shared" si="29"/>
        <v>5300</v>
      </c>
      <c r="J627" s="61">
        <v>5300</v>
      </c>
      <c r="K627" s="122"/>
      <c r="L627" s="22">
        <f t="shared" si="30"/>
        <v>5300</v>
      </c>
    </row>
    <row r="628" spans="1:12" ht="25.5" hidden="1">
      <c r="A628" s="41" t="s">
        <v>458</v>
      </c>
      <c r="B628" s="20" t="s">
        <v>624</v>
      </c>
      <c r="C628" s="20" t="s">
        <v>469</v>
      </c>
      <c r="D628" s="20" t="s">
        <v>16</v>
      </c>
      <c r="E628" s="49" t="s">
        <v>459</v>
      </c>
      <c r="F628" s="21"/>
      <c r="G628" s="61">
        <f>G629</f>
        <v>0</v>
      </c>
      <c r="H628" s="122"/>
      <c r="I628" s="61">
        <f t="shared" si="29"/>
        <v>0</v>
      </c>
      <c r="J628" s="61">
        <f>J629</f>
        <v>0</v>
      </c>
      <c r="K628" s="122"/>
      <c r="L628" s="22">
        <f t="shared" si="30"/>
        <v>0</v>
      </c>
    </row>
    <row r="629" spans="1:12" ht="26.25" hidden="1">
      <c r="A629" s="29" t="s">
        <v>460</v>
      </c>
      <c r="B629" s="20" t="s">
        <v>624</v>
      </c>
      <c r="C629" s="20" t="s">
        <v>469</v>
      </c>
      <c r="D629" s="20" t="s">
        <v>16</v>
      </c>
      <c r="E629" s="49" t="s">
        <v>461</v>
      </c>
      <c r="F629" s="21"/>
      <c r="G629" s="61">
        <f>G630</f>
        <v>0</v>
      </c>
      <c r="H629" s="122"/>
      <c r="I629" s="61">
        <f t="shared" si="29"/>
        <v>0</v>
      </c>
      <c r="J629" s="61">
        <f>J630</f>
        <v>0</v>
      </c>
      <c r="K629" s="122"/>
      <c r="L629" s="22">
        <f t="shared" si="30"/>
        <v>0</v>
      </c>
    </row>
    <row r="630" spans="1:12" ht="15" hidden="1">
      <c r="A630" s="29" t="s">
        <v>482</v>
      </c>
      <c r="B630" s="20" t="s">
        <v>624</v>
      </c>
      <c r="C630" s="20" t="s">
        <v>469</v>
      </c>
      <c r="D630" s="20" t="s">
        <v>16</v>
      </c>
      <c r="E630" s="30" t="s">
        <v>483</v>
      </c>
      <c r="F630" s="21"/>
      <c r="G630" s="61">
        <f>G631</f>
        <v>0</v>
      </c>
      <c r="H630" s="122"/>
      <c r="I630" s="61">
        <f t="shared" si="29"/>
        <v>0</v>
      </c>
      <c r="J630" s="61">
        <f>J631</f>
        <v>0</v>
      </c>
      <c r="K630" s="122"/>
      <c r="L630" s="22">
        <f t="shared" si="30"/>
        <v>0</v>
      </c>
    </row>
    <row r="631" spans="1:12" ht="24.75" hidden="1">
      <c r="A631" s="89" t="s">
        <v>37</v>
      </c>
      <c r="B631" s="20" t="s">
        <v>624</v>
      </c>
      <c r="C631" s="20" t="s">
        <v>469</v>
      </c>
      <c r="D631" s="20" t="s">
        <v>16</v>
      </c>
      <c r="E631" s="30" t="s">
        <v>483</v>
      </c>
      <c r="F631" s="21" t="s">
        <v>38</v>
      </c>
      <c r="G631" s="61"/>
      <c r="H631" s="122"/>
      <c r="I631" s="61">
        <f t="shared" si="29"/>
        <v>0</v>
      </c>
      <c r="J631" s="61"/>
      <c r="K631" s="122"/>
      <c r="L631" s="22">
        <f t="shared" si="30"/>
        <v>0</v>
      </c>
    </row>
    <row r="632" spans="1:12" ht="15">
      <c r="A632" s="26" t="s">
        <v>484</v>
      </c>
      <c r="B632" s="20" t="s">
        <v>624</v>
      </c>
      <c r="C632" s="20" t="s">
        <v>235</v>
      </c>
      <c r="D632" s="20" t="s">
        <v>41</v>
      </c>
      <c r="E632" s="20"/>
      <c r="F632" s="21"/>
      <c r="G632" s="61">
        <f>G633</f>
        <v>4037152</v>
      </c>
      <c r="H632" s="122"/>
      <c r="I632" s="61">
        <f t="shared" si="29"/>
        <v>4037152</v>
      </c>
      <c r="J632" s="61">
        <f>J633</f>
        <v>4067152</v>
      </c>
      <c r="K632" s="122"/>
      <c r="L632" s="22">
        <f t="shared" si="30"/>
        <v>4067152</v>
      </c>
    </row>
    <row r="633" spans="1:12" ht="31.5" customHeight="1">
      <c r="A633" s="26" t="s">
        <v>466</v>
      </c>
      <c r="B633" s="20" t="s">
        <v>624</v>
      </c>
      <c r="C633" s="20" t="s">
        <v>235</v>
      </c>
      <c r="D633" s="20" t="s">
        <v>41</v>
      </c>
      <c r="E633" s="20" t="s">
        <v>467</v>
      </c>
      <c r="F633" s="21"/>
      <c r="G633" s="61">
        <f>G634</f>
        <v>4037152</v>
      </c>
      <c r="H633" s="122"/>
      <c r="I633" s="61">
        <f t="shared" si="29"/>
        <v>4037152</v>
      </c>
      <c r="J633" s="61">
        <f>J634</f>
        <v>4067152</v>
      </c>
      <c r="K633" s="122"/>
      <c r="L633" s="22">
        <f t="shared" si="30"/>
        <v>4067152</v>
      </c>
    </row>
    <row r="634" spans="1:12" ht="58.5" customHeight="1">
      <c r="A634" s="26" t="s">
        <v>485</v>
      </c>
      <c r="B634" s="20" t="s">
        <v>624</v>
      </c>
      <c r="C634" s="20" t="s">
        <v>235</v>
      </c>
      <c r="D634" s="20" t="s">
        <v>41</v>
      </c>
      <c r="E634" s="20" t="s">
        <v>486</v>
      </c>
      <c r="F634" s="21"/>
      <c r="G634" s="61">
        <f>G635+G640</f>
        <v>4037152</v>
      </c>
      <c r="H634" s="122"/>
      <c r="I634" s="61">
        <f t="shared" si="29"/>
        <v>4037152</v>
      </c>
      <c r="J634" s="61">
        <f>J635+J640</f>
        <v>4067152</v>
      </c>
      <c r="K634" s="122"/>
      <c r="L634" s="22">
        <f t="shared" si="30"/>
        <v>4067152</v>
      </c>
    </row>
    <row r="635" spans="1:12" ht="32.25" customHeight="1">
      <c r="A635" s="90" t="s">
        <v>487</v>
      </c>
      <c r="B635" s="20" t="s">
        <v>624</v>
      </c>
      <c r="C635" s="20" t="s">
        <v>235</v>
      </c>
      <c r="D635" s="20" t="s">
        <v>41</v>
      </c>
      <c r="E635" s="20" t="s">
        <v>488</v>
      </c>
      <c r="F635" s="21"/>
      <c r="G635" s="61">
        <f>G636</f>
        <v>3984280</v>
      </c>
      <c r="H635" s="122"/>
      <c r="I635" s="61">
        <f t="shared" si="29"/>
        <v>3984280</v>
      </c>
      <c r="J635" s="61">
        <f>J636</f>
        <v>4014280</v>
      </c>
      <c r="K635" s="122"/>
      <c r="L635" s="22">
        <f t="shared" si="30"/>
        <v>4014280</v>
      </c>
    </row>
    <row r="636" spans="1:12" ht="32.25" customHeight="1">
      <c r="A636" s="26" t="s">
        <v>199</v>
      </c>
      <c r="B636" s="20" t="s">
        <v>624</v>
      </c>
      <c r="C636" s="20" t="s">
        <v>235</v>
      </c>
      <c r="D636" s="20" t="s">
        <v>41</v>
      </c>
      <c r="E636" s="20" t="s">
        <v>489</v>
      </c>
      <c r="F636" s="21"/>
      <c r="G636" s="61">
        <f>G637+G638+G639</f>
        <v>3984280</v>
      </c>
      <c r="H636" s="122"/>
      <c r="I636" s="61">
        <f t="shared" si="29"/>
        <v>3984280</v>
      </c>
      <c r="J636" s="61">
        <f>J637+J638+J639</f>
        <v>4014280</v>
      </c>
      <c r="K636" s="122"/>
      <c r="L636" s="22">
        <f t="shared" si="30"/>
        <v>4014280</v>
      </c>
    </row>
    <row r="637" spans="1:12" ht="42.75" customHeight="1">
      <c r="A637" s="29" t="s">
        <v>25</v>
      </c>
      <c r="B637" s="20" t="s">
        <v>624</v>
      </c>
      <c r="C637" s="20" t="s">
        <v>235</v>
      </c>
      <c r="D637" s="20" t="s">
        <v>41</v>
      </c>
      <c r="E637" s="20" t="s">
        <v>489</v>
      </c>
      <c r="F637" s="21" t="s">
        <v>26</v>
      </c>
      <c r="G637" s="61">
        <v>3679000</v>
      </c>
      <c r="H637" s="122"/>
      <c r="I637" s="61">
        <f t="shared" si="29"/>
        <v>3679000</v>
      </c>
      <c r="J637" s="61">
        <v>3679000</v>
      </c>
      <c r="K637" s="122"/>
      <c r="L637" s="22">
        <f t="shared" si="30"/>
        <v>3679000</v>
      </c>
    </row>
    <row r="638" spans="1:12" ht="26.25" customHeight="1">
      <c r="A638" s="89" t="s">
        <v>37</v>
      </c>
      <c r="B638" s="20" t="s">
        <v>624</v>
      </c>
      <c r="C638" s="20" t="s">
        <v>235</v>
      </c>
      <c r="D638" s="20" t="s">
        <v>41</v>
      </c>
      <c r="E638" s="20" t="s">
        <v>489</v>
      </c>
      <c r="F638" s="21" t="s">
        <v>38</v>
      </c>
      <c r="G638" s="61">
        <v>303280</v>
      </c>
      <c r="H638" s="122"/>
      <c r="I638" s="61">
        <f t="shared" si="29"/>
        <v>303280</v>
      </c>
      <c r="J638" s="61">
        <f>303280+30000</f>
        <v>333280</v>
      </c>
      <c r="K638" s="122"/>
      <c r="L638" s="22">
        <f t="shared" si="30"/>
        <v>333280</v>
      </c>
    </row>
    <row r="639" spans="1:12" ht="16.5" customHeight="1">
      <c r="A639" s="62" t="s">
        <v>79</v>
      </c>
      <c r="B639" s="20" t="s">
        <v>624</v>
      </c>
      <c r="C639" s="20" t="s">
        <v>235</v>
      </c>
      <c r="D639" s="20" t="s">
        <v>41</v>
      </c>
      <c r="E639" s="20" t="s">
        <v>489</v>
      </c>
      <c r="F639" s="21" t="s">
        <v>80</v>
      </c>
      <c r="G639" s="61">
        <v>2000</v>
      </c>
      <c r="H639" s="122"/>
      <c r="I639" s="61">
        <f t="shared" si="29"/>
        <v>2000</v>
      </c>
      <c r="J639" s="61">
        <v>2000</v>
      </c>
      <c r="K639" s="122"/>
      <c r="L639" s="22">
        <f t="shared" si="30"/>
        <v>2000</v>
      </c>
    </row>
    <row r="640" spans="1:12" ht="41.25" customHeight="1">
      <c r="A640" s="91" t="s">
        <v>490</v>
      </c>
      <c r="B640" s="20" t="s">
        <v>624</v>
      </c>
      <c r="C640" s="20" t="s">
        <v>235</v>
      </c>
      <c r="D640" s="20" t="s">
        <v>41</v>
      </c>
      <c r="E640" s="20" t="s">
        <v>491</v>
      </c>
      <c r="F640" s="21"/>
      <c r="G640" s="61">
        <f>G641</f>
        <v>52872</v>
      </c>
      <c r="H640" s="122"/>
      <c r="I640" s="61">
        <f t="shared" si="29"/>
        <v>52872</v>
      </c>
      <c r="J640" s="61">
        <f>J641</f>
        <v>52872</v>
      </c>
      <c r="K640" s="122"/>
      <c r="L640" s="22">
        <f t="shared" si="30"/>
        <v>52872</v>
      </c>
    </row>
    <row r="641" spans="1:12" ht="42.75" customHeight="1">
      <c r="A641" s="27" t="s">
        <v>492</v>
      </c>
      <c r="B641" s="20" t="s">
        <v>624</v>
      </c>
      <c r="C641" s="20" t="s">
        <v>235</v>
      </c>
      <c r="D641" s="20" t="s">
        <v>41</v>
      </c>
      <c r="E641" s="20" t="s">
        <v>493</v>
      </c>
      <c r="F641" s="21"/>
      <c r="G641" s="61">
        <f>G642</f>
        <v>52872</v>
      </c>
      <c r="H641" s="122"/>
      <c r="I641" s="61">
        <f t="shared" si="29"/>
        <v>52872</v>
      </c>
      <c r="J641" s="61">
        <f>J642</f>
        <v>52872</v>
      </c>
      <c r="K641" s="122"/>
      <c r="L641" s="22">
        <f t="shared" si="30"/>
        <v>52872</v>
      </c>
    </row>
    <row r="642" spans="1:12" ht="42" customHeight="1">
      <c r="A642" s="29" t="s">
        <v>25</v>
      </c>
      <c r="B642" s="20" t="s">
        <v>624</v>
      </c>
      <c r="C642" s="20" t="s">
        <v>235</v>
      </c>
      <c r="D642" s="20" t="s">
        <v>41</v>
      </c>
      <c r="E642" s="20" t="s">
        <v>493</v>
      </c>
      <c r="F642" s="21" t="s">
        <v>26</v>
      </c>
      <c r="G642" s="61">
        <v>52872</v>
      </c>
      <c r="H642" s="122"/>
      <c r="I642" s="61">
        <f t="shared" si="29"/>
        <v>52872</v>
      </c>
      <c r="J642" s="61">
        <v>52872</v>
      </c>
      <c r="K642" s="122"/>
      <c r="L642" s="22">
        <f t="shared" si="30"/>
        <v>52872</v>
      </c>
    </row>
    <row r="643" spans="1:12" ht="15">
      <c r="A643" s="26" t="s">
        <v>498</v>
      </c>
      <c r="B643" s="20" t="s">
        <v>624</v>
      </c>
      <c r="C643" s="20">
        <v>10</v>
      </c>
      <c r="D643" s="20"/>
      <c r="E643" s="20"/>
      <c r="F643" s="21"/>
      <c r="G643" s="61">
        <f aca="true" t="shared" si="31" ref="G643:G648">G644</f>
        <v>1665442</v>
      </c>
      <c r="H643" s="122"/>
      <c r="I643" s="61">
        <f t="shared" si="29"/>
        <v>1665442</v>
      </c>
      <c r="J643" s="61">
        <f aca="true" t="shared" si="32" ref="J643:J648">J644</f>
        <v>1665442</v>
      </c>
      <c r="K643" s="122"/>
      <c r="L643" s="22">
        <f t="shared" si="30"/>
        <v>1665442</v>
      </c>
    </row>
    <row r="644" spans="1:12" ht="15">
      <c r="A644" s="26" t="s">
        <v>508</v>
      </c>
      <c r="B644" s="20" t="s">
        <v>624</v>
      </c>
      <c r="C644" s="20">
        <v>10</v>
      </c>
      <c r="D644" s="20" t="s">
        <v>28</v>
      </c>
      <c r="E644" s="20"/>
      <c r="F644" s="21"/>
      <c r="G644" s="61">
        <f t="shared" si="31"/>
        <v>1665442</v>
      </c>
      <c r="H644" s="122"/>
      <c r="I644" s="61">
        <f t="shared" si="29"/>
        <v>1665442</v>
      </c>
      <c r="J644" s="61">
        <f t="shared" si="32"/>
        <v>1665442</v>
      </c>
      <c r="K644" s="122"/>
      <c r="L644" s="22">
        <f t="shared" si="30"/>
        <v>1665442</v>
      </c>
    </row>
    <row r="645" spans="1:12" ht="33.75" customHeight="1">
      <c r="A645" s="26" t="s">
        <v>466</v>
      </c>
      <c r="B645" s="20" t="s">
        <v>624</v>
      </c>
      <c r="C645" s="20">
        <v>10</v>
      </c>
      <c r="D645" s="20" t="s">
        <v>28</v>
      </c>
      <c r="E645" s="20" t="s">
        <v>467</v>
      </c>
      <c r="F645" s="21"/>
      <c r="G645" s="61">
        <f t="shared" si="31"/>
        <v>1665442</v>
      </c>
      <c r="H645" s="122"/>
      <c r="I645" s="61">
        <f>G645+H645</f>
        <v>1665442</v>
      </c>
      <c r="J645" s="61">
        <f t="shared" si="32"/>
        <v>1665442</v>
      </c>
      <c r="K645" s="122"/>
      <c r="L645" s="22">
        <f>J645+K645</f>
        <v>1665442</v>
      </c>
    </row>
    <row r="646" spans="1:12" ht="57.75" customHeight="1">
      <c r="A646" s="26" t="s">
        <v>485</v>
      </c>
      <c r="B646" s="20" t="s">
        <v>624</v>
      </c>
      <c r="C646" s="20">
        <v>10</v>
      </c>
      <c r="D646" s="20" t="s">
        <v>28</v>
      </c>
      <c r="E646" s="20" t="s">
        <v>486</v>
      </c>
      <c r="F646" s="21"/>
      <c r="G646" s="61">
        <f t="shared" si="31"/>
        <v>1665442</v>
      </c>
      <c r="H646" s="122"/>
      <c r="I646" s="61">
        <f>G646+H646</f>
        <v>1665442</v>
      </c>
      <c r="J646" s="61">
        <f t="shared" si="32"/>
        <v>1665442</v>
      </c>
      <c r="K646" s="122"/>
      <c r="L646" s="22">
        <f>J646+K646</f>
        <v>1665442</v>
      </c>
    </row>
    <row r="647" spans="1:12" ht="30" customHeight="1">
      <c r="A647" s="55" t="s">
        <v>509</v>
      </c>
      <c r="B647" s="20" t="s">
        <v>624</v>
      </c>
      <c r="C647" s="20">
        <v>10</v>
      </c>
      <c r="D647" s="20" t="s">
        <v>28</v>
      </c>
      <c r="E647" s="20" t="s">
        <v>510</v>
      </c>
      <c r="F647" s="21"/>
      <c r="G647" s="61">
        <f t="shared" si="31"/>
        <v>1665442</v>
      </c>
      <c r="H647" s="122"/>
      <c r="I647" s="61">
        <f>G647+H647</f>
        <v>1665442</v>
      </c>
      <c r="J647" s="61">
        <f t="shared" si="32"/>
        <v>1665442</v>
      </c>
      <c r="K647" s="122"/>
      <c r="L647" s="22">
        <f>J647+K647</f>
        <v>1665442</v>
      </c>
    </row>
    <row r="648" spans="1:12" ht="47.25" customHeight="1">
      <c r="A648" s="124" t="s">
        <v>511</v>
      </c>
      <c r="B648" s="20" t="s">
        <v>624</v>
      </c>
      <c r="C648" s="20">
        <v>10</v>
      </c>
      <c r="D648" s="20" t="s">
        <v>28</v>
      </c>
      <c r="E648" s="45" t="s">
        <v>512</v>
      </c>
      <c r="F648" s="21"/>
      <c r="G648" s="61">
        <f t="shared" si="31"/>
        <v>1665442</v>
      </c>
      <c r="H648" s="122"/>
      <c r="I648" s="61">
        <f>G648+H648</f>
        <v>1665442</v>
      </c>
      <c r="J648" s="61">
        <f t="shared" si="32"/>
        <v>1665442</v>
      </c>
      <c r="K648" s="122"/>
      <c r="L648" s="22">
        <f>J648+K648</f>
        <v>1665442</v>
      </c>
    </row>
    <row r="649" spans="1:12" ht="18" customHeight="1" thickBot="1">
      <c r="A649" s="187" t="s">
        <v>210</v>
      </c>
      <c r="B649" s="100" t="s">
        <v>624</v>
      </c>
      <c r="C649" s="100">
        <v>10</v>
      </c>
      <c r="D649" s="100" t="s">
        <v>28</v>
      </c>
      <c r="E649" s="188" t="s">
        <v>512</v>
      </c>
      <c r="F649" s="189" t="s">
        <v>211</v>
      </c>
      <c r="G649" s="186">
        <v>1665442</v>
      </c>
      <c r="H649" s="192"/>
      <c r="I649" s="186">
        <f>G649+H649</f>
        <v>1665442</v>
      </c>
      <c r="J649" s="186">
        <v>1665442</v>
      </c>
      <c r="K649" s="192"/>
      <c r="L649" s="102">
        <f>J649+K649</f>
        <v>1665442</v>
      </c>
    </row>
    <row r="650" spans="2:6" ht="15">
      <c r="B650" s="103"/>
      <c r="C650" s="103"/>
      <c r="D650" s="103"/>
      <c r="E650" s="103"/>
      <c r="F650" s="104"/>
    </row>
    <row r="651" spans="2:6" ht="15">
      <c r="B651" s="103"/>
      <c r="C651" s="103"/>
      <c r="D651" s="103"/>
      <c r="E651" s="103"/>
      <c r="F651" s="104"/>
    </row>
    <row r="652" spans="2:6" ht="15">
      <c r="B652" s="103"/>
      <c r="C652" s="103"/>
      <c r="D652" s="103"/>
      <c r="E652" s="103"/>
      <c r="F652" s="104"/>
    </row>
    <row r="653" spans="2:6" ht="15">
      <c r="B653" s="103"/>
      <c r="C653" s="103"/>
      <c r="D653" s="103"/>
      <c r="E653" s="103"/>
      <c r="F653" s="104"/>
    </row>
    <row r="654" spans="2:6" ht="15">
      <c r="B654" s="103"/>
      <c r="C654" s="103"/>
      <c r="D654" s="103"/>
      <c r="E654" s="103"/>
      <c r="F654" s="104"/>
    </row>
    <row r="655" spans="2:6" ht="15">
      <c r="B655" s="103"/>
      <c r="C655" s="103"/>
      <c r="D655" s="103"/>
      <c r="E655" s="103"/>
      <c r="F655" s="104"/>
    </row>
    <row r="656" spans="2:6" ht="15">
      <c r="B656" s="103"/>
      <c r="C656" s="103"/>
      <c r="D656" s="103"/>
      <c r="E656" s="103"/>
      <c r="F656" s="104"/>
    </row>
    <row r="657" spans="2:6" ht="15">
      <c r="B657" s="103"/>
      <c r="C657" s="103"/>
      <c r="D657" s="103"/>
      <c r="E657" s="103"/>
      <c r="F657" s="104"/>
    </row>
    <row r="658" spans="2:6" ht="15">
      <c r="B658" s="103"/>
      <c r="C658" s="103"/>
      <c r="D658" s="103"/>
      <c r="E658" s="103"/>
      <c r="F658" s="104"/>
    </row>
    <row r="659" spans="2:6" ht="15">
      <c r="B659" s="103"/>
      <c r="C659" s="103"/>
      <c r="D659" s="103"/>
      <c r="E659" s="103"/>
      <c r="F659" s="104"/>
    </row>
    <row r="660" spans="2:6" ht="15">
      <c r="B660" s="103"/>
      <c r="C660" s="103"/>
      <c r="D660" s="103"/>
      <c r="E660" s="103"/>
      <c r="F660" s="104"/>
    </row>
    <row r="661" ht="15">
      <c r="B661" s="103"/>
    </row>
    <row r="662" ht="15">
      <c r="B662" s="103"/>
    </row>
    <row r="663" ht="15">
      <c r="B663" s="103"/>
    </row>
    <row r="664" ht="15">
      <c r="B664" s="103"/>
    </row>
    <row r="665" ht="15">
      <c r="B665" s="103"/>
    </row>
  </sheetData>
  <sheetProtection/>
  <mergeCells count="15">
    <mergeCell ref="J10:J11"/>
    <mergeCell ref="K10:K11"/>
    <mergeCell ref="L10:L11"/>
    <mergeCell ref="B5:F5"/>
    <mergeCell ref="B6:F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hyperlinks>
    <hyperlink ref="A279" r:id="rId1" display="consultantplus://offline/ref=C6EF3AE28B6C46D1117CBBA251A07B11C6C7C5768D606C8B0E322DA1BBA42282C9440EEF08E6CC43400230U6VFM"/>
  </hyperlinks>
  <printOptions/>
  <pageMargins left="0.7086614173228347" right="0.2755905511811024" top="0.4724409448818898" bottom="0.35433070866141736" header="0.31496062992125984" footer="0.31496062992125984"/>
  <pageSetup horizontalDpi="600" verticalDpi="600" orientation="portrait" paperSize="9" scale="68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4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68.57421875" style="5" customWidth="1"/>
    <col min="2" max="2" width="20.140625" style="103" customWidth="1"/>
    <col min="3" max="3" width="6.421875" style="106" customWidth="1"/>
    <col min="4" max="4" width="19.421875" style="109" customWidth="1"/>
    <col min="5" max="5" width="24.421875" style="1" customWidth="1"/>
    <col min="6" max="6" width="18.140625" style="1" customWidth="1"/>
    <col min="7" max="7" width="13.7109375" style="1" customWidth="1"/>
    <col min="8" max="8" width="18.421875" style="1" customWidth="1"/>
    <col min="9" max="16384" width="9.140625" style="1" customWidth="1"/>
  </cols>
  <sheetData>
    <row r="1" spans="2:5" ht="15">
      <c r="B1" s="147" t="s">
        <v>634</v>
      </c>
      <c r="C1" s="2"/>
      <c r="E1" s="3"/>
    </row>
    <row r="2" spans="2:7" ht="15.75" customHeight="1">
      <c r="B2" s="147" t="s">
        <v>1</v>
      </c>
      <c r="C2" s="2"/>
      <c r="E2" s="3"/>
      <c r="F2" s="13"/>
      <c r="G2" s="13"/>
    </row>
    <row r="3" spans="2:7" ht="15.75">
      <c r="B3" s="148" t="s">
        <v>2</v>
      </c>
      <c r="C3" s="8"/>
      <c r="E3" s="9"/>
      <c r="F3" s="13"/>
      <c r="G3" s="13"/>
    </row>
    <row r="4" spans="1:7" ht="18" customHeight="1">
      <c r="A4" s="112"/>
      <c r="B4" s="148" t="s">
        <v>705</v>
      </c>
      <c r="C4" s="8"/>
      <c r="E4" s="9"/>
      <c r="F4" s="13"/>
      <c r="G4" s="13"/>
    </row>
    <row r="5" spans="1:9" ht="46.5" customHeight="1">
      <c r="A5" s="149"/>
      <c r="B5" s="444" t="s">
        <v>692</v>
      </c>
      <c r="C5" s="444"/>
      <c r="D5" s="444"/>
      <c r="E5" s="149"/>
      <c r="F5" s="149"/>
      <c r="G5" s="149"/>
      <c r="H5" s="149"/>
      <c r="I5" s="149"/>
    </row>
    <row r="6" spans="1:11" ht="6" customHeight="1">
      <c r="A6" s="113"/>
      <c r="B6" s="445"/>
      <c r="C6" s="445"/>
      <c r="D6" s="445"/>
      <c r="E6" s="5"/>
      <c r="F6" s="5"/>
      <c r="G6" s="5"/>
      <c r="H6" s="5"/>
      <c r="I6" s="5"/>
      <c r="J6" s="149"/>
      <c r="K6" s="149"/>
    </row>
    <row r="7" spans="2:9" ht="51.75" customHeight="1">
      <c r="B7" s="466" t="s">
        <v>1132</v>
      </c>
      <c r="C7" s="466"/>
      <c r="D7" s="466"/>
      <c r="E7" s="5"/>
      <c r="F7" s="150"/>
      <c r="G7" s="5"/>
      <c r="H7" s="5"/>
      <c r="I7" s="5"/>
    </row>
    <row r="8" spans="1:11" ht="54" customHeight="1">
      <c r="A8" s="467" t="s">
        <v>673</v>
      </c>
      <c r="B8" s="467"/>
      <c r="C8" s="467"/>
      <c r="D8" s="467"/>
      <c r="F8" s="467"/>
      <c r="G8" s="467"/>
      <c r="H8" s="467"/>
      <c r="I8" s="467"/>
      <c r="J8" s="467"/>
      <c r="K8" s="467"/>
    </row>
    <row r="9" spans="3:4" ht="17.25" customHeight="1" thickBot="1">
      <c r="C9" s="151"/>
      <c r="D9" s="115" t="s">
        <v>3</v>
      </c>
    </row>
    <row r="10" spans="1:6" ht="27" customHeight="1">
      <c r="A10" s="468" t="s">
        <v>4</v>
      </c>
      <c r="B10" s="470" t="s">
        <v>7</v>
      </c>
      <c r="C10" s="472" t="s">
        <v>8</v>
      </c>
      <c r="D10" s="460" t="s">
        <v>635</v>
      </c>
      <c r="E10" s="28"/>
      <c r="F10" s="110"/>
    </row>
    <row r="11" spans="1:4" ht="3.75" customHeight="1" thickBot="1">
      <c r="A11" s="469"/>
      <c r="B11" s="471"/>
      <c r="C11" s="473"/>
      <c r="D11" s="461"/>
    </row>
    <row r="12" spans="1:6" s="18" customFormat="1" ht="12.75" customHeight="1">
      <c r="A12" s="214">
        <v>1</v>
      </c>
      <c r="B12" s="16" t="s">
        <v>10</v>
      </c>
      <c r="C12" s="16" t="s">
        <v>11</v>
      </c>
      <c r="D12" s="215" t="s">
        <v>12</v>
      </c>
      <c r="F12" s="152"/>
    </row>
    <row r="13" spans="1:6" s="23" customFormat="1" ht="20.25">
      <c r="A13" s="19" t="s">
        <v>14</v>
      </c>
      <c r="B13" s="20"/>
      <c r="C13" s="153"/>
      <c r="D13" s="156">
        <f>D14+D50+D99+D190+D197+D202+D214+D254+D292+D298+D306+D338+D367+D376+D385+D420+D426+D430+D439+D445+D454+D460+D489+D497+D401++D353+D411+D493+D406</f>
        <v>655984105.0899999</v>
      </c>
      <c r="E13" s="28"/>
      <c r="F13" s="154"/>
    </row>
    <row r="14" spans="1:7" ht="34.5" customHeight="1">
      <c r="A14" s="26" t="s">
        <v>466</v>
      </c>
      <c r="B14" s="20" t="s">
        <v>636</v>
      </c>
      <c r="C14" s="21"/>
      <c r="D14" s="156">
        <f>D15+D28+D36</f>
        <v>34113678.3</v>
      </c>
      <c r="E14" s="155"/>
      <c r="F14" s="28"/>
      <c r="G14" s="28"/>
    </row>
    <row r="15" spans="1:6" ht="30" customHeight="1">
      <c r="A15" s="26" t="s">
        <v>468</v>
      </c>
      <c r="B15" s="20" t="s">
        <v>470</v>
      </c>
      <c r="C15" s="21"/>
      <c r="D15" s="156">
        <f>D16</f>
        <v>18174384.3</v>
      </c>
      <c r="E15" s="155"/>
      <c r="F15" s="28"/>
    </row>
    <row r="16" spans="1:5" ht="39" customHeight="1">
      <c r="A16" s="40" t="s">
        <v>471</v>
      </c>
      <c r="B16" s="20" t="s">
        <v>472</v>
      </c>
      <c r="C16" s="21"/>
      <c r="D16" s="156">
        <f>D17+D21+D19+D26</f>
        <v>18174384.3</v>
      </c>
      <c r="E16" s="155"/>
    </row>
    <row r="17" spans="1:5" ht="15" hidden="1">
      <c r="A17" s="41" t="s">
        <v>628</v>
      </c>
      <c r="B17" s="49" t="s">
        <v>637</v>
      </c>
      <c r="C17" s="21"/>
      <c r="D17" s="156">
        <f>D18</f>
        <v>0</v>
      </c>
      <c r="E17" s="155"/>
    </row>
    <row r="18" spans="1:5" ht="26.25" hidden="1">
      <c r="A18" s="29" t="s">
        <v>37</v>
      </c>
      <c r="B18" s="49" t="s">
        <v>637</v>
      </c>
      <c r="C18" s="21" t="s">
        <v>38</v>
      </c>
      <c r="D18" s="156"/>
      <c r="E18" s="155"/>
    </row>
    <row r="19" spans="1:5" ht="15" hidden="1">
      <c r="A19" s="124" t="s">
        <v>630</v>
      </c>
      <c r="B19" s="49" t="s">
        <v>638</v>
      </c>
      <c r="C19" s="21"/>
      <c r="D19" s="156">
        <f>D20</f>
        <v>0</v>
      </c>
      <c r="E19" s="155"/>
    </row>
    <row r="20" spans="1:5" ht="26.25" hidden="1">
      <c r="A20" s="29" t="s">
        <v>37</v>
      </c>
      <c r="B20" s="49" t="s">
        <v>638</v>
      </c>
      <c r="C20" s="21" t="s">
        <v>38</v>
      </c>
      <c r="D20" s="156"/>
      <c r="E20" s="155"/>
    </row>
    <row r="21" spans="1:5" ht="27" customHeight="1">
      <c r="A21" s="26" t="s">
        <v>199</v>
      </c>
      <c r="B21" s="49" t="s">
        <v>639</v>
      </c>
      <c r="C21" s="21"/>
      <c r="D21" s="156">
        <f>D22+D23+D24+D25</f>
        <v>17649384.3</v>
      </c>
      <c r="E21" s="155"/>
    </row>
    <row r="22" spans="1:5" ht="39.75" customHeight="1">
      <c r="A22" s="29" t="s">
        <v>25</v>
      </c>
      <c r="B22" s="49" t="s">
        <v>639</v>
      </c>
      <c r="C22" s="21" t="s">
        <v>26</v>
      </c>
      <c r="D22" s="22">
        <v>12229600</v>
      </c>
      <c r="E22" s="155"/>
    </row>
    <row r="23" spans="1:5" ht="26.25" customHeight="1">
      <c r="A23" s="29" t="s">
        <v>37</v>
      </c>
      <c r="B23" s="49" t="s">
        <v>639</v>
      </c>
      <c r="C23" s="21" t="s">
        <v>38</v>
      </c>
      <c r="D23" s="22">
        <f>4543084.3+30000+434000</f>
        <v>5007084.3</v>
      </c>
      <c r="E23" s="155"/>
    </row>
    <row r="24" spans="1:5" ht="27" customHeight="1" hidden="1">
      <c r="A24" s="67" t="s">
        <v>253</v>
      </c>
      <c r="B24" s="49" t="s">
        <v>639</v>
      </c>
      <c r="C24" s="21" t="s">
        <v>254</v>
      </c>
      <c r="D24" s="22"/>
      <c r="E24" s="155"/>
    </row>
    <row r="25" spans="1:5" ht="23.25" customHeight="1">
      <c r="A25" s="62" t="s">
        <v>79</v>
      </c>
      <c r="B25" s="49" t="s">
        <v>639</v>
      </c>
      <c r="C25" s="21" t="s">
        <v>80</v>
      </c>
      <c r="D25" s="22">
        <v>412700</v>
      </c>
      <c r="E25" s="155"/>
    </row>
    <row r="26" spans="1:5" ht="26.25">
      <c r="A26" s="29" t="s">
        <v>474</v>
      </c>
      <c r="B26" s="20" t="s">
        <v>475</v>
      </c>
      <c r="C26" s="21"/>
      <c r="D26" s="156">
        <f>D27</f>
        <v>525000</v>
      </c>
      <c r="E26" s="155"/>
    </row>
    <row r="27" spans="1:5" ht="26.25">
      <c r="A27" s="29" t="s">
        <v>37</v>
      </c>
      <c r="B27" s="20" t="s">
        <v>475</v>
      </c>
      <c r="C27" s="21" t="s">
        <v>38</v>
      </c>
      <c r="D27" s="22">
        <v>525000</v>
      </c>
      <c r="E27" s="155"/>
    </row>
    <row r="28" spans="1:5" ht="30.75" customHeight="1">
      <c r="A28" s="26" t="s">
        <v>476</v>
      </c>
      <c r="B28" s="49" t="s">
        <v>477</v>
      </c>
      <c r="C28" s="21"/>
      <c r="D28" s="156">
        <f>D29</f>
        <v>10256700</v>
      </c>
      <c r="E28" s="155"/>
    </row>
    <row r="29" spans="1:5" ht="28.5" customHeight="1">
      <c r="A29" s="41" t="s">
        <v>478</v>
      </c>
      <c r="B29" s="49" t="s">
        <v>479</v>
      </c>
      <c r="C29" s="21"/>
      <c r="D29" s="156">
        <f>D30+D35</f>
        <v>10256700</v>
      </c>
      <c r="E29" s="155"/>
    </row>
    <row r="30" spans="1:5" ht="26.25">
      <c r="A30" s="26" t="s">
        <v>199</v>
      </c>
      <c r="B30" s="49" t="s">
        <v>480</v>
      </c>
      <c r="C30" s="21"/>
      <c r="D30" s="156">
        <f>D31+D32+D33</f>
        <v>10256700</v>
      </c>
      <c r="E30" s="155"/>
    </row>
    <row r="31" spans="1:5" ht="39.75" customHeight="1">
      <c r="A31" s="29" t="s">
        <v>25</v>
      </c>
      <c r="B31" s="49" t="s">
        <v>480</v>
      </c>
      <c r="C31" s="21" t="s">
        <v>26</v>
      </c>
      <c r="D31" s="22">
        <v>9722200</v>
      </c>
      <c r="E31" s="155"/>
    </row>
    <row r="32" spans="1:5" ht="26.25">
      <c r="A32" s="29" t="s">
        <v>37</v>
      </c>
      <c r="B32" s="49" t="s">
        <v>480</v>
      </c>
      <c r="C32" s="21" t="s">
        <v>38</v>
      </c>
      <c r="D32" s="22">
        <v>529200</v>
      </c>
      <c r="E32" s="155"/>
    </row>
    <row r="33" spans="1:5" ht="15" customHeight="1">
      <c r="A33" s="62" t="s">
        <v>79</v>
      </c>
      <c r="B33" s="49" t="s">
        <v>480</v>
      </c>
      <c r="C33" s="21" t="s">
        <v>80</v>
      </c>
      <c r="D33" s="22">
        <v>5300</v>
      </c>
      <c r="E33" s="155"/>
    </row>
    <row r="34" spans="1:5" ht="15.75" customHeight="1" hidden="1">
      <c r="A34" s="62" t="s">
        <v>640</v>
      </c>
      <c r="B34" s="49" t="s">
        <v>641</v>
      </c>
      <c r="C34" s="21"/>
      <c r="D34" s="22">
        <f>D35</f>
        <v>0</v>
      </c>
      <c r="E34" s="155"/>
    </row>
    <row r="35" spans="1:5" ht="30.75" customHeight="1" hidden="1">
      <c r="A35" s="29" t="s">
        <v>37</v>
      </c>
      <c r="B35" s="49" t="s">
        <v>641</v>
      </c>
      <c r="C35" s="21" t="s">
        <v>38</v>
      </c>
      <c r="D35" s="22">
        <f>20000-20000</f>
        <v>0</v>
      </c>
      <c r="E35" s="155"/>
    </row>
    <row r="36" spans="1:5" ht="42" customHeight="1">
      <c r="A36" s="26" t="s">
        <v>485</v>
      </c>
      <c r="B36" s="20" t="s">
        <v>486</v>
      </c>
      <c r="C36" s="21"/>
      <c r="D36" s="156">
        <f>D37+D42+D45</f>
        <v>5682594</v>
      </c>
      <c r="E36" s="155"/>
    </row>
    <row r="37" spans="1:5" ht="28.5" customHeight="1">
      <c r="A37" s="90" t="s">
        <v>487</v>
      </c>
      <c r="B37" s="20" t="s">
        <v>488</v>
      </c>
      <c r="C37" s="21"/>
      <c r="D37" s="156">
        <f>D38</f>
        <v>3964280</v>
      </c>
      <c r="E37" s="155"/>
    </row>
    <row r="38" spans="1:5" ht="26.25" customHeight="1">
      <c r="A38" s="26" t="s">
        <v>199</v>
      </c>
      <c r="B38" s="20" t="s">
        <v>489</v>
      </c>
      <c r="C38" s="21"/>
      <c r="D38" s="156">
        <f>D39+D40+D41</f>
        <v>3964280</v>
      </c>
      <c r="E38" s="155"/>
    </row>
    <row r="39" spans="1:5" ht="26.25" customHeight="1">
      <c r="A39" s="29" t="s">
        <v>25</v>
      </c>
      <c r="B39" s="20" t="s">
        <v>489</v>
      </c>
      <c r="C39" s="21" t="s">
        <v>26</v>
      </c>
      <c r="D39" s="22">
        <v>3679000</v>
      </c>
      <c r="E39" s="155"/>
    </row>
    <row r="40" spans="1:5" ht="27.75" customHeight="1">
      <c r="A40" s="29" t="s">
        <v>37</v>
      </c>
      <c r="B40" s="20" t="s">
        <v>489</v>
      </c>
      <c r="C40" s="21" t="s">
        <v>38</v>
      </c>
      <c r="D40" s="22">
        <v>283280</v>
      </c>
      <c r="E40" s="155"/>
    </row>
    <row r="41" spans="1:5" ht="18.75" customHeight="1">
      <c r="A41" s="62" t="s">
        <v>79</v>
      </c>
      <c r="B41" s="20" t="s">
        <v>489</v>
      </c>
      <c r="C41" s="21" t="s">
        <v>80</v>
      </c>
      <c r="D41" s="22">
        <v>2000</v>
      </c>
      <c r="E41" s="155"/>
    </row>
    <row r="42" spans="1:5" ht="42.75" customHeight="1">
      <c r="A42" s="91" t="s">
        <v>490</v>
      </c>
      <c r="B42" s="20" t="s">
        <v>491</v>
      </c>
      <c r="C42" s="21"/>
      <c r="D42" s="156">
        <f>D44</f>
        <v>52872</v>
      </c>
      <c r="E42" s="155"/>
    </row>
    <row r="43" spans="1:5" ht="41.25" customHeight="1">
      <c r="A43" s="27" t="s">
        <v>492</v>
      </c>
      <c r="B43" s="20" t="s">
        <v>493</v>
      </c>
      <c r="C43" s="21"/>
      <c r="D43" s="156">
        <f>D44</f>
        <v>52872</v>
      </c>
      <c r="E43" s="155"/>
    </row>
    <row r="44" spans="1:5" ht="46.5" customHeight="1">
      <c r="A44" s="29" t="s">
        <v>25</v>
      </c>
      <c r="B44" s="20" t="s">
        <v>493</v>
      </c>
      <c r="C44" s="21" t="s">
        <v>26</v>
      </c>
      <c r="D44" s="22">
        <v>52872</v>
      </c>
      <c r="E44" s="155"/>
    </row>
    <row r="45" spans="1:5" ht="30.75" customHeight="1">
      <c r="A45" s="55" t="s">
        <v>509</v>
      </c>
      <c r="B45" s="20" t="s">
        <v>510</v>
      </c>
      <c r="C45" s="21"/>
      <c r="D45" s="156">
        <f>D46</f>
        <v>1665442</v>
      </c>
      <c r="E45" s="155"/>
    </row>
    <row r="46" spans="1:5" ht="30" customHeight="1">
      <c r="A46" s="124" t="s">
        <v>511</v>
      </c>
      <c r="B46" s="45" t="s">
        <v>512</v>
      </c>
      <c r="C46" s="21"/>
      <c r="D46" s="156">
        <f>D47</f>
        <v>1665442</v>
      </c>
      <c r="E46" s="155"/>
    </row>
    <row r="47" spans="1:5" ht="18.75" customHeight="1">
      <c r="A47" s="62" t="s">
        <v>210</v>
      </c>
      <c r="B47" s="45" t="s">
        <v>512</v>
      </c>
      <c r="C47" s="21" t="s">
        <v>211</v>
      </c>
      <c r="D47" s="22">
        <v>1665442</v>
      </c>
      <c r="E47" s="155"/>
    </row>
    <row r="48" spans="1:5" ht="16.5" customHeight="1" hidden="1">
      <c r="A48" s="136" t="s">
        <v>642</v>
      </c>
      <c r="B48" s="20" t="s">
        <v>643</v>
      </c>
      <c r="C48" s="21"/>
      <c r="D48" s="156">
        <f>D49</f>
        <v>0</v>
      </c>
      <c r="E48" s="155"/>
    </row>
    <row r="49" spans="1:5" ht="15.75" customHeight="1" hidden="1">
      <c r="A49" s="29" t="s">
        <v>87</v>
      </c>
      <c r="B49" s="20" t="s">
        <v>643</v>
      </c>
      <c r="C49" s="21" t="s">
        <v>38</v>
      </c>
      <c r="D49" s="156"/>
      <c r="E49" s="155"/>
    </row>
    <row r="50" spans="1:5" ht="30.75" customHeight="1">
      <c r="A50" s="26" t="s">
        <v>501</v>
      </c>
      <c r="B50" s="20" t="s">
        <v>43</v>
      </c>
      <c r="C50" s="21"/>
      <c r="D50" s="156">
        <f>D51+D74+D87</f>
        <v>25008904</v>
      </c>
      <c r="E50" s="28"/>
    </row>
    <row r="51" spans="1:5" ht="45.75" customHeight="1">
      <c r="A51" s="48" t="s">
        <v>514</v>
      </c>
      <c r="B51" s="20" t="s">
        <v>121</v>
      </c>
      <c r="C51" s="21"/>
      <c r="D51" s="156">
        <f>D52+D68+D71</f>
        <v>12190335</v>
      </c>
      <c r="E51" s="155"/>
    </row>
    <row r="52" spans="1:5" ht="30" customHeight="1">
      <c r="A52" s="48" t="s">
        <v>515</v>
      </c>
      <c r="B52" s="20" t="s">
        <v>516</v>
      </c>
      <c r="C52" s="21"/>
      <c r="D52" s="22">
        <f>D53+D56+D59+D62+D65</f>
        <v>11908235</v>
      </c>
      <c r="E52" s="155"/>
    </row>
    <row r="53" spans="1:5" ht="15">
      <c r="A53" s="26" t="s">
        <v>534</v>
      </c>
      <c r="B53" s="20" t="s">
        <v>535</v>
      </c>
      <c r="C53" s="21"/>
      <c r="D53" s="22">
        <f>D55+D54</f>
        <v>1398704</v>
      </c>
      <c r="E53" s="155"/>
    </row>
    <row r="54" spans="1:5" ht="27" customHeight="1">
      <c r="A54" s="29" t="s">
        <v>37</v>
      </c>
      <c r="B54" s="20" t="s">
        <v>535</v>
      </c>
      <c r="C54" s="21" t="s">
        <v>38</v>
      </c>
      <c r="D54" s="22">
        <v>260</v>
      </c>
      <c r="E54" s="155"/>
    </row>
    <row r="55" spans="1:5" ht="19.5" customHeight="1">
      <c r="A55" s="94" t="s">
        <v>210</v>
      </c>
      <c r="B55" s="20" t="s">
        <v>535</v>
      </c>
      <c r="C55" s="21" t="s">
        <v>211</v>
      </c>
      <c r="D55" s="22">
        <v>1398444</v>
      </c>
      <c r="E55" s="155"/>
    </row>
    <row r="56" spans="1:5" ht="26.25">
      <c r="A56" s="27" t="s">
        <v>517</v>
      </c>
      <c r="B56" s="20" t="s">
        <v>518</v>
      </c>
      <c r="C56" s="21"/>
      <c r="D56" s="22">
        <f>D58+D57</f>
        <v>43900</v>
      </c>
      <c r="E56" s="155"/>
    </row>
    <row r="57" spans="1:5" ht="30.75" customHeight="1">
      <c r="A57" s="29" t="s">
        <v>37</v>
      </c>
      <c r="B57" s="20" t="s">
        <v>518</v>
      </c>
      <c r="C57" s="21" t="s">
        <v>38</v>
      </c>
      <c r="D57" s="22">
        <v>770</v>
      </c>
      <c r="E57" s="155"/>
    </row>
    <row r="58" spans="1:5" ht="17.25" customHeight="1">
      <c r="A58" s="94" t="s">
        <v>210</v>
      </c>
      <c r="B58" s="20" t="s">
        <v>518</v>
      </c>
      <c r="C58" s="21" t="s">
        <v>211</v>
      </c>
      <c r="D58" s="22">
        <v>43130</v>
      </c>
      <c r="E58" s="155"/>
    </row>
    <row r="59" spans="1:5" ht="29.25" customHeight="1">
      <c r="A59" s="27" t="s">
        <v>519</v>
      </c>
      <c r="B59" s="20" t="s">
        <v>520</v>
      </c>
      <c r="C59" s="21"/>
      <c r="D59" s="22">
        <f>D61+D60</f>
        <v>431394</v>
      </c>
      <c r="E59" s="155"/>
    </row>
    <row r="60" spans="1:5" ht="31.5" customHeight="1">
      <c r="A60" s="29" t="s">
        <v>37</v>
      </c>
      <c r="B60" s="20" t="s">
        <v>520</v>
      </c>
      <c r="C60" s="21" t="s">
        <v>38</v>
      </c>
      <c r="D60" s="22">
        <v>4700</v>
      </c>
      <c r="E60" s="155"/>
    </row>
    <row r="61" spans="1:5" ht="15">
      <c r="A61" s="94" t="s">
        <v>210</v>
      </c>
      <c r="B61" s="20" t="s">
        <v>520</v>
      </c>
      <c r="C61" s="21" t="s">
        <v>211</v>
      </c>
      <c r="D61" s="22">
        <v>426694</v>
      </c>
      <c r="E61" s="155"/>
    </row>
    <row r="62" spans="1:5" ht="15">
      <c r="A62" s="26" t="s">
        <v>521</v>
      </c>
      <c r="B62" s="20" t="s">
        <v>522</v>
      </c>
      <c r="C62" s="21"/>
      <c r="D62" s="22">
        <f>D64+D63</f>
        <v>9049237</v>
      </c>
      <c r="E62" s="155"/>
    </row>
    <row r="63" spans="1:5" ht="32.25" customHeight="1">
      <c r="A63" s="29" t="s">
        <v>37</v>
      </c>
      <c r="B63" s="20" t="s">
        <v>522</v>
      </c>
      <c r="C63" s="21" t="s">
        <v>38</v>
      </c>
      <c r="D63" s="22">
        <f>90000+62000</f>
        <v>152000</v>
      </c>
      <c r="E63" s="155"/>
    </row>
    <row r="64" spans="1:5" ht="19.5" customHeight="1">
      <c r="A64" s="94" t="s">
        <v>210</v>
      </c>
      <c r="B64" s="20" t="s">
        <v>522</v>
      </c>
      <c r="C64" s="21" t="s">
        <v>211</v>
      </c>
      <c r="D64" s="22">
        <f>8897237</f>
        <v>8897237</v>
      </c>
      <c r="E64" s="155"/>
    </row>
    <row r="65" spans="1:5" ht="15">
      <c r="A65" s="26" t="s">
        <v>523</v>
      </c>
      <c r="B65" s="20" t="s">
        <v>524</v>
      </c>
      <c r="C65" s="21"/>
      <c r="D65" s="22">
        <f>D67+D66</f>
        <v>985000</v>
      </c>
      <c r="E65" s="155"/>
    </row>
    <row r="66" spans="1:5" ht="28.5" customHeight="1">
      <c r="A66" s="29" t="s">
        <v>37</v>
      </c>
      <c r="B66" s="20" t="s">
        <v>524</v>
      </c>
      <c r="C66" s="21" t="s">
        <v>38</v>
      </c>
      <c r="D66" s="22">
        <f>16000+3400</f>
        <v>19400</v>
      </c>
      <c r="E66" s="155"/>
    </row>
    <row r="67" spans="1:5" ht="21.75" customHeight="1">
      <c r="A67" s="94" t="s">
        <v>210</v>
      </c>
      <c r="B67" s="20" t="s">
        <v>524</v>
      </c>
      <c r="C67" s="21" t="s">
        <v>211</v>
      </c>
      <c r="D67" s="22">
        <f>965600</f>
        <v>965600</v>
      </c>
      <c r="E67" s="155"/>
    </row>
    <row r="68" spans="1:5" ht="33" customHeight="1">
      <c r="A68" s="48" t="s">
        <v>122</v>
      </c>
      <c r="B68" s="20" t="s">
        <v>123</v>
      </c>
      <c r="C68" s="21"/>
      <c r="D68" s="22">
        <f>D69</f>
        <v>14000</v>
      </c>
      <c r="E68" s="155"/>
    </row>
    <row r="69" spans="1:5" ht="15" customHeight="1">
      <c r="A69" s="29" t="s">
        <v>124</v>
      </c>
      <c r="B69" s="49" t="s">
        <v>125</v>
      </c>
      <c r="C69" s="21"/>
      <c r="D69" s="22">
        <f>D70</f>
        <v>14000</v>
      </c>
      <c r="E69" s="155"/>
    </row>
    <row r="70" spans="1:5" ht="27.75" customHeight="1">
      <c r="A70" s="29" t="s">
        <v>37</v>
      </c>
      <c r="B70" s="49" t="s">
        <v>125</v>
      </c>
      <c r="C70" s="21" t="s">
        <v>38</v>
      </c>
      <c r="D70" s="22">
        <v>14000</v>
      </c>
      <c r="E70" s="155"/>
    </row>
    <row r="71" spans="1:5" ht="27.75" customHeight="1">
      <c r="A71" s="55" t="s">
        <v>503</v>
      </c>
      <c r="B71" s="20" t="s">
        <v>504</v>
      </c>
      <c r="C71" s="21"/>
      <c r="D71" s="156">
        <f>D72</f>
        <v>268100</v>
      </c>
      <c r="E71" s="155"/>
    </row>
    <row r="72" spans="1:5" ht="18.75" customHeight="1">
      <c r="A72" s="136" t="s">
        <v>505</v>
      </c>
      <c r="B72" s="20" t="s">
        <v>644</v>
      </c>
      <c r="C72" s="21"/>
      <c r="D72" s="156">
        <f>D73</f>
        <v>268100</v>
      </c>
      <c r="E72" s="155"/>
    </row>
    <row r="73" spans="1:5" ht="18.75" customHeight="1">
      <c r="A73" s="62" t="s">
        <v>210</v>
      </c>
      <c r="B73" s="20" t="s">
        <v>644</v>
      </c>
      <c r="C73" s="21" t="s">
        <v>211</v>
      </c>
      <c r="D73" s="22">
        <v>268100</v>
      </c>
      <c r="E73" s="155"/>
    </row>
    <row r="74" spans="1:5" ht="53.25" customHeight="1">
      <c r="A74" s="66" t="s">
        <v>536</v>
      </c>
      <c r="B74" s="30" t="s">
        <v>45</v>
      </c>
      <c r="C74" s="31"/>
      <c r="D74" s="156">
        <f>D75+D78+D84</f>
        <v>10538669</v>
      </c>
      <c r="E74" s="155"/>
    </row>
    <row r="75" spans="1:5" ht="42" customHeight="1">
      <c r="A75" s="41" t="s">
        <v>537</v>
      </c>
      <c r="B75" s="20" t="s">
        <v>538</v>
      </c>
      <c r="C75" s="21"/>
      <c r="D75" s="156">
        <f>D76</f>
        <v>9594269</v>
      </c>
      <c r="E75" s="155"/>
    </row>
    <row r="76" spans="1:5" ht="25.5" customHeight="1">
      <c r="A76" s="27" t="s">
        <v>539</v>
      </c>
      <c r="B76" s="20" t="s">
        <v>540</v>
      </c>
      <c r="C76" s="21"/>
      <c r="D76" s="156">
        <f>D77</f>
        <v>9594269</v>
      </c>
      <c r="E76" s="155"/>
    </row>
    <row r="77" spans="1:5" ht="15">
      <c r="A77" s="94" t="s">
        <v>210</v>
      </c>
      <c r="B77" s="20" t="s">
        <v>540</v>
      </c>
      <c r="C77" s="21" t="s">
        <v>211</v>
      </c>
      <c r="D77" s="22">
        <v>9594269</v>
      </c>
      <c r="E77" s="155"/>
    </row>
    <row r="78" spans="1:5" ht="42.75" customHeight="1">
      <c r="A78" s="37" t="s">
        <v>46</v>
      </c>
      <c r="B78" s="30" t="s">
        <v>47</v>
      </c>
      <c r="C78" s="31"/>
      <c r="D78" s="156">
        <f>D79+D82</f>
        <v>917400</v>
      </c>
      <c r="E78" s="155"/>
    </row>
    <row r="79" spans="1:5" ht="41.25" customHeight="1">
      <c r="A79" s="124" t="s">
        <v>48</v>
      </c>
      <c r="B79" s="30" t="s">
        <v>49</v>
      </c>
      <c r="C79" s="31"/>
      <c r="D79" s="156">
        <f>D80+D81</f>
        <v>917400</v>
      </c>
      <c r="E79" s="155"/>
    </row>
    <row r="80" spans="1:5" ht="39">
      <c r="A80" s="29" t="s">
        <v>25</v>
      </c>
      <c r="B80" s="30" t="s">
        <v>49</v>
      </c>
      <c r="C80" s="31" t="s">
        <v>26</v>
      </c>
      <c r="D80" s="22">
        <v>880400</v>
      </c>
      <c r="E80" s="155"/>
    </row>
    <row r="81" spans="1:5" ht="26.25">
      <c r="A81" s="29" t="s">
        <v>37</v>
      </c>
      <c r="B81" s="30" t="s">
        <v>49</v>
      </c>
      <c r="C81" s="31" t="s">
        <v>38</v>
      </c>
      <c r="D81" s="22">
        <v>37000</v>
      </c>
      <c r="E81" s="155"/>
    </row>
    <row r="82" spans="1:5" ht="64.5" hidden="1">
      <c r="A82" s="29" t="s">
        <v>645</v>
      </c>
      <c r="B82" s="30" t="s">
        <v>646</v>
      </c>
      <c r="C82" s="31"/>
      <c r="D82" s="156">
        <f>D83</f>
        <v>0</v>
      </c>
      <c r="E82" s="155"/>
    </row>
    <row r="83" spans="1:5" ht="26.25" hidden="1">
      <c r="A83" s="29" t="s">
        <v>37</v>
      </c>
      <c r="B83" s="30" t="s">
        <v>646</v>
      </c>
      <c r="C83" s="31" t="s">
        <v>38</v>
      </c>
      <c r="D83" s="156"/>
      <c r="E83" s="155"/>
    </row>
    <row r="84" spans="1:5" ht="31.5" customHeight="1">
      <c r="A84" s="72" t="s">
        <v>126</v>
      </c>
      <c r="B84" s="20" t="s">
        <v>127</v>
      </c>
      <c r="C84" s="21"/>
      <c r="D84" s="22">
        <f>D85</f>
        <v>27000</v>
      </c>
      <c r="E84" s="155"/>
    </row>
    <row r="85" spans="1:5" ht="38.25" customHeight="1">
      <c r="A85" s="48" t="s">
        <v>128</v>
      </c>
      <c r="B85" s="49" t="s">
        <v>129</v>
      </c>
      <c r="C85" s="21"/>
      <c r="D85" s="22">
        <f>D86</f>
        <v>27000</v>
      </c>
      <c r="E85" s="155"/>
    </row>
    <row r="86" spans="1:5" ht="26.25" customHeight="1">
      <c r="A86" s="29" t="s">
        <v>37</v>
      </c>
      <c r="B86" s="49" t="s">
        <v>129</v>
      </c>
      <c r="C86" s="21" t="s">
        <v>38</v>
      </c>
      <c r="D86" s="22">
        <v>27000</v>
      </c>
      <c r="E86" s="155"/>
    </row>
    <row r="87" spans="1:5" ht="44.25" customHeight="1">
      <c r="A87" s="27" t="s">
        <v>130</v>
      </c>
      <c r="B87" s="20" t="s">
        <v>51</v>
      </c>
      <c r="C87" s="21"/>
      <c r="D87" s="156">
        <f>D88+D93</f>
        <v>2279900</v>
      </c>
      <c r="E87" s="155"/>
    </row>
    <row r="88" spans="1:5" ht="30.75" customHeight="1">
      <c r="A88" s="27" t="s">
        <v>131</v>
      </c>
      <c r="B88" s="20" t="s">
        <v>132</v>
      </c>
      <c r="C88" s="21"/>
      <c r="D88" s="156">
        <f>D89+D91</f>
        <v>129300</v>
      </c>
      <c r="E88" s="155"/>
    </row>
    <row r="89" spans="1:5" ht="30" customHeight="1">
      <c r="A89" s="27" t="s">
        <v>133</v>
      </c>
      <c r="B89" s="20" t="s">
        <v>134</v>
      </c>
      <c r="C89" s="21"/>
      <c r="D89" s="156">
        <f>D90</f>
        <v>124300</v>
      </c>
      <c r="E89" s="155"/>
    </row>
    <row r="90" spans="1:5" ht="32.25" customHeight="1">
      <c r="A90" s="29" t="s">
        <v>135</v>
      </c>
      <c r="B90" s="20" t="s">
        <v>134</v>
      </c>
      <c r="C90" s="31" t="s">
        <v>136</v>
      </c>
      <c r="D90" s="156">
        <v>124300</v>
      </c>
      <c r="E90" s="155"/>
    </row>
    <row r="91" spans="1:5" ht="20.25" customHeight="1">
      <c r="A91" s="27" t="s">
        <v>137</v>
      </c>
      <c r="B91" s="20" t="s">
        <v>138</v>
      </c>
      <c r="C91" s="31"/>
      <c r="D91" s="156">
        <f>D92</f>
        <v>5000</v>
      </c>
      <c r="E91" s="155"/>
    </row>
    <row r="92" spans="1:5" ht="32.25" customHeight="1">
      <c r="A92" s="29" t="s">
        <v>135</v>
      </c>
      <c r="B92" s="20" t="s">
        <v>138</v>
      </c>
      <c r="C92" s="31" t="s">
        <v>136</v>
      </c>
      <c r="D92" s="156">
        <v>5000</v>
      </c>
      <c r="E92" s="155"/>
    </row>
    <row r="93" spans="1:5" ht="28.5" customHeight="1">
      <c r="A93" s="40" t="s">
        <v>52</v>
      </c>
      <c r="B93" s="30" t="s">
        <v>53</v>
      </c>
      <c r="C93" s="21"/>
      <c r="D93" s="156">
        <f>D94+D97</f>
        <v>2150600</v>
      </c>
      <c r="E93" s="155"/>
    </row>
    <row r="94" spans="1:5" ht="30.75" customHeight="1">
      <c r="A94" s="27" t="s">
        <v>54</v>
      </c>
      <c r="B94" s="30" t="s">
        <v>55</v>
      </c>
      <c r="C94" s="21"/>
      <c r="D94" s="156">
        <f>D95+D96</f>
        <v>2140600</v>
      </c>
      <c r="E94" s="155"/>
    </row>
    <row r="95" spans="1:5" ht="43.5" customHeight="1">
      <c r="A95" s="29" t="s">
        <v>25</v>
      </c>
      <c r="B95" s="30" t="s">
        <v>55</v>
      </c>
      <c r="C95" s="31" t="s">
        <v>26</v>
      </c>
      <c r="D95" s="22">
        <v>2140600</v>
      </c>
      <c r="E95" s="155"/>
    </row>
    <row r="96" spans="1:5" ht="26.25" hidden="1">
      <c r="A96" s="29" t="s">
        <v>37</v>
      </c>
      <c r="B96" s="30" t="s">
        <v>55</v>
      </c>
      <c r="C96" s="31" t="s">
        <v>38</v>
      </c>
      <c r="D96" s="22">
        <f>60633-60633</f>
        <v>0</v>
      </c>
      <c r="E96" s="155"/>
    </row>
    <row r="97" spans="1:5" ht="17.25" customHeight="1">
      <c r="A97" s="72" t="s">
        <v>139</v>
      </c>
      <c r="B97" s="20" t="s">
        <v>140</v>
      </c>
      <c r="C97" s="31"/>
      <c r="D97" s="22">
        <f>D98</f>
        <v>10000</v>
      </c>
      <c r="E97" s="155"/>
    </row>
    <row r="98" spans="1:5" ht="26.25">
      <c r="A98" s="29" t="s">
        <v>37</v>
      </c>
      <c r="B98" s="20" t="s">
        <v>140</v>
      </c>
      <c r="C98" s="31" t="s">
        <v>38</v>
      </c>
      <c r="D98" s="22">
        <v>10000</v>
      </c>
      <c r="E98" s="155"/>
    </row>
    <row r="99" spans="1:8" ht="32.25" customHeight="1">
      <c r="A99" s="26" t="s">
        <v>364</v>
      </c>
      <c r="B99" s="20" t="s">
        <v>365</v>
      </c>
      <c r="C99" s="21"/>
      <c r="D99" s="156">
        <f>D100+D165+D179</f>
        <v>431653038.41999996</v>
      </c>
      <c r="E99" s="28"/>
      <c r="F99" s="28"/>
      <c r="H99" s="28"/>
    </row>
    <row r="100" spans="1:5" s="36" customFormat="1" ht="41.25" customHeight="1">
      <c r="A100" s="84" t="s">
        <v>366</v>
      </c>
      <c r="B100" s="20" t="s">
        <v>367</v>
      </c>
      <c r="C100" s="21"/>
      <c r="D100" s="156">
        <f>D109+D131+D157+D104+D101</f>
        <v>394912802.02</v>
      </c>
      <c r="E100" s="157"/>
    </row>
    <row r="101" spans="1:5" s="36" customFormat="1" ht="21" customHeight="1">
      <c r="A101" s="218" t="s">
        <v>577</v>
      </c>
      <c r="B101" s="20" t="s">
        <v>578</v>
      </c>
      <c r="C101" s="21"/>
      <c r="D101" s="156">
        <f>D102</f>
        <v>3419565</v>
      </c>
      <c r="E101" s="157"/>
    </row>
    <row r="102" spans="1:5" s="36" customFormat="1" ht="30.75" customHeight="1">
      <c r="A102" s="218" t="s">
        <v>580</v>
      </c>
      <c r="B102" s="20" t="s">
        <v>579</v>
      </c>
      <c r="C102" s="21"/>
      <c r="D102" s="156">
        <f>D103</f>
        <v>3419565</v>
      </c>
      <c r="E102" s="157"/>
    </row>
    <row r="103" spans="1:5" s="36" customFormat="1" ht="28.5" customHeight="1">
      <c r="A103" s="29" t="s">
        <v>37</v>
      </c>
      <c r="B103" s="20" t="s">
        <v>579</v>
      </c>
      <c r="C103" s="39" t="s">
        <v>38</v>
      </c>
      <c r="D103" s="156">
        <v>3419565</v>
      </c>
      <c r="E103" s="157"/>
    </row>
    <row r="104" spans="1:5" s="36" customFormat="1" ht="19.5" customHeight="1">
      <c r="A104" s="84" t="s">
        <v>380</v>
      </c>
      <c r="B104" s="20" t="s">
        <v>381</v>
      </c>
      <c r="C104" s="39"/>
      <c r="D104" s="22">
        <f>D105+D107</f>
        <v>818667.6</v>
      </c>
      <c r="E104" s="157"/>
    </row>
    <row r="105" spans="1:5" s="36" customFormat="1" ht="31.5" customHeight="1" hidden="1">
      <c r="A105" s="84" t="s">
        <v>382</v>
      </c>
      <c r="B105" s="20" t="s">
        <v>383</v>
      </c>
      <c r="C105" s="39"/>
      <c r="D105" s="22">
        <f>D106</f>
        <v>0</v>
      </c>
      <c r="E105" s="157"/>
    </row>
    <row r="106" spans="1:5" s="36" customFormat="1" ht="33" customHeight="1" hidden="1">
      <c r="A106" s="29" t="s">
        <v>37</v>
      </c>
      <c r="B106" s="20" t="s">
        <v>383</v>
      </c>
      <c r="C106" s="21" t="s">
        <v>38</v>
      </c>
      <c r="D106" s="22"/>
      <c r="E106" s="157"/>
    </row>
    <row r="107" spans="1:5" s="36" customFormat="1" ht="21" customHeight="1">
      <c r="A107" s="84" t="s">
        <v>582</v>
      </c>
      <c r="B107" s="20" t="s">
        <v>581</v>
      </c>
      <c r="C107" s="39"/>
      <c r="D107" s="22">
        <f>D108</f>
        <v>818667.6</v>
      </c>
      <c r="E107" s="157"/>
    </row>
    <row r="108" spans="1:5" s="36" customFormat="1" ht="33" customHeight="1">
      <c r="A108" s="29" t="s">
        <v>37</v>
      </c>
      <c r="B108" s="20" t="s">
        <v>581</v>
      </c>
      <c r="C108" s="21" t="s">
        <v>38</v>
      </c>
      <c r="D108" s="22">
        <v>818667.6</v>
      </c>
      <c r="E108" s="157"/>
    </row>
    <row r="109" spans="1:5" ht="27.75" customHeight="1">
      <c r="A109" s="41" t="s">
        <v>368</v>
      </c>
      <c r="B109" s="96" t="s">
        <v>369</v>
      </c>
      <c r="C109" s="21"/>
      <c r="D109" s="156">
        <f>D110+D117+D124+D126+D122+D121</f>
        <v>96774686.65</v>
      </c>
      <c r="E109" s="155"/>
    </row>
    <row r="110" spans="1:5" ht="18.75" customHeight="1">
      <c r="A110" s="98" t="s">
        <v>542</v>
      </c>
      <c r="B110" s="96" t="s">
        <v>543</v>
      </c>
      <c r="C110" s="21"/>
      <c r="D110" s="156">
        <f>D112+D111</f>
        <v>2107714</v>
      </c>
      <c r="E110" s="155"/>
    </row>
    <row r="111" spans="1:5" ht="31.5" customHeight="1" hidden="1">
      <c r="A111" s="29" t="s">
        <v>37</v>
      </c>
      <c r="B111" s="96" t="s">
        <v>543</v>
      </c>
      <c r="C111" s="21" t="s">
        <v>38</v>
      </c>
      <c r="D111" s="22"/>
      <c r="E111" s="155"/>
    </row>
    <row r="112" spans="1:5" ht="17.25" customHeight="1">
      <c r="A112" s="94" t="s">
        <v>210</v>
      </c>
      <c r="B112" s="96" t="s">
        <v>543</v>
      </c>
      <c r="C112" s="21" t="s">
        <v>211</v>
      </c>
      <c r="D112" s="22">
        <v>2107714</v>
      </c>
      <c r="E112" s="155"/>
    </row>
    <row r="113" spans="1:5" ht="27" customHeight="1" hidden="1">
      <c r="A113" s="78" t="s">
        <v>647</v>
      </c>
      <c r="B113" s="20" t="s">
        <v>648</v>
      </c>
      <c r="C113" s="21"/>
      <c r="D113" s="156">
        <f>D114</f>
        <v>0</v>
      </c>
      <c r="E113" s="155"/>
    </row>
    <row r="114" spans="1:5" ht="16.5" customHeight="1" hidden="1">
      <c r="A114" s="29" t="s">
        <v>87</v>
      </c>
      <c r="B114" s="20" t="s">
        <v>648</v>
      </c>
      <c r="C114" s="21" t="s">
        <v>38</v>
      </c>
      <c r="D114" s="156"/>
      <c r="E114" s="155"/>
    </row>
    <row r="115" spans="1:5" ht="38.25" customHeight="1" hidden="1">
      <c r="A115" s="51" t="s">
        <v>649</v>
      </c>
      <c r="B115" s="20" t="s">
        <v>650</v>
      </c>
      <c r="C115" s="21"/>
      <c r="D115" s="156">
        <f>D116</f>
        <v>0</v>
      </c>
      <c r="E115" s="155"/>
    </row>
    <row r="116" spans="1:5" ht="15.75" customHeight="1" hidden="1">
      <c r="A116" s="29" t="s">
        <v>87</v>
      </c>
      <c r="B116" s="20" t="s">
        <v>650</v>
      </c>
      <c r="C116" s="21" t="s">
        <v>38</v>
      </c>
      <c r="D116" s="156"/>
      <c r="E116" s="155"/>
    </row>
    <row r="117" spans="1:5" ht="66" customHeight="1">
      <c r="A117" s="124" t="s">
        <v>370</v>
      </c>
      <c r="B117" s="20" t="s">
        <v>371</v>
      </c>
      <c r="C117" s="21"/>
      <c r="D117" s="156">
        <f>D118+D119</f>
        <v>50718054</v>
      </c>
      <c r="E117" s="155"/>
    </row>
    <row r="118" spans="1:5" ht="42" customHeight="1">
      <c r="A118" s="82" t="s">
        <v>25</v>
      </c>
      <c r="B118" s="20" t="s">
        <v>371</v>
      </c>
      <c r="C118" s="21" t="s">
        <v>26</v>
      </c>
      <c r="D118" s="22">
        <v>50174926</v>
      </c>
      <c r="E118" s="155"/>
    </row>
    <row r="119" spans="1:5" ht="25.5" customHeight="1">
      <c r="A119" s="29" t="s">
        <v>37</v>
      </c>
      <c r="B119" s="20" t="s">
        <v>371</v>
      </c>
      <c r="C119" s="21" t="s">
        <v>38</v>
      </c>
      <c r="D119" s="22">
        <v>543128</v>
      </c>
      <c r="E119" s="155"/>
    </row>
    <row r="120" spans="1:5" ht="26.25" hidden="1">
      <c r="A120" s="124" t="s">
        <v>388</v>
      </c>
      <c r="B120" s="20" t="s">
        <v>608</v>
      </c>
      <c r="C120" s="21"/>
      <c r="D120" s="156">
        <f>D121</f>
        <v>0</v>
      </c>
      <c r="E120" s="155"/>
    </row>
    <row r="121" spans="1:5" ht="15" hidden="1">
      <c r="A121" s="89" t="s">
        <v>37</v>
      </c>
      <c r="B121" s="20" t="s">
        <v>608</v>
      </c>
      <c r="C121" s="21" t="s">
        <v>38</v>
      </c>
      <c r="D121" s="156"/>
      <c r="E121" s="155"/>
    </row>
    <row r="122" spans="1:5" ht="26.25" hidden="1">
      <c r="A122" s="124" t="s">
        <v>390</v>
      </c>
      <c r="B122" s="20" t="s">
        <v>609</v>
      </c>
      <c r="C122" s="21"/>
      <c r="D122" s="156">
        <f>D123</f>
        <v>0</v>
      </c>
      <c r="E122" s="155"/>
    </row>
    <row r="123" spans="1:5" ht="15" hidden="1">
      <c r="A123" s="89" t="s">
        <v>37</v>
      </c>
      <c r="B123" s="20" t="s">
        <v>609</v>
      </c>
      <c r="C123" s="21" t="s">
        <v>38</v>
      </c>
      <c r="D123" s="156">
        <f>175343-175343</f>
        <v>0</v>
      </c>
      <c r="E123" s="155"/>
    </row>
    <row r="124" spans="1:5" ht="26.25" hidden="1">
      <c r="A124" s="124" t="s">
        <v>651</v>
      </c>
      <c r="B124" s="20" t="s">
        <v>611</v>
      </c>
      <c r="C124" s="21"/>
      <c r="D124" s="22">
        <f>D125</f>
        <v>0</v>
      </c>
      <c r="E124" s="155"/>
    </row>
    <row r="125" spans="1:5" ht="26.25" hidden="1">
      <c r="A125" s="29" t="s">
        <v>37</v>
      </c>
      <c r="B125" s="20" t="s">
        <v>611</v>
      </c>
      <c r="C125" s="21" t="s">
        <v>38</v>
      </c>
      <c r="D125" s="22"/>
      <c r="E125" s="155"/>
    </row>
    <row r="126" spans="1:5" ht="17.25" customHeight="1">
      <c r="A126" s="41" t="s">
        <v>199</v>
      </c>
      <c r="B126" s="20" t="s">
        <v>372</v>
      </c>
      <c r="C126" s="21"/>
      <c r="D126" s="156">
        <f>D127+D128+D130+D129</f>
        <v>43948918.65</v>
      </c>
      <c r="E126" s="155"/>
    </row>
    <row r="127" spans="1:5" ht="44.25" customHeight="1">
      <c r="A127" s="29" t="s">
        <v>25</v>
      </c>
      <c r="B127" s="20" t="s">
        <v>372</v>
      </c>
      <c r="C127" s="21" t="s">
        <v>26</v>
      </c>
      <c r="D127" s="22">
        <f>24158000+1600</f>
        <v>24159600</v>
      </c>
      <c r="E127" s="155"/>
    </row>
    <row r="128" spans="1:5" ht="30" customHeight="1">
      <c r="A128" s="29" t="s">
        <v>37</v>
      </c>
      <c r="B128" s="20" t="s">
        <v>372</v>
      </c>
      <c r="C128" s="21" t="s">
        <v>38</v>
      </c>
      <c r="D128" s="22">
        <f>16245083.65+209575+1466150</f>
        <v>17920808.65</v>
      </c>
      <c r="E128" s="155"/>
    </row>
    <row r="129" spans="1:5" ht="23.25" customHeight="1">
      <c r="A129" s="67" t="s">
        <v>253</v>
      </c>
      <c r="B129" s="20" t="s">
        <v>372</v>
      </c>
      <c r="C129" s="21" t="s">
        <v>254</v>
      </c>
      <c r="D129" s="22"/>
      <c r="E129" s="155"/>
    </row>
    <row r="130" spans="1:5" ht="18" customHeight="1">
      <c r="A130" s="41" t="s">
        <v>79</v>
      </c>
      <c r="B130" s="20" t="s">
        <v>372</v>
      </c>
      <c r="C130" s="21" t="s">
        <v>80</v>
      </c>
      <c r="D130" s="22">
        <v>1868510</v>
      </c>
      <c r="E130" s="155"/>
    </row>
    <row r="131" spans="1:5" ht="34.5" customHeight="1">
      <c r="A131" s="41" t="s">
        <v>384</v>
      </c>
      <c r="B131" s="96" t="s">
        <v>385</v>
      </c>
      <c r="C131" s="21"/>
      <c r="D131" s="156">
        <f>D136+D143+D145+D147+D149+D151+D155+D132+D134+D139+D141</f>
        <v>272589212.77</v>
      </c>
      <c r="E131" s="155"/>
    </row>
    <row r="132" spans="1:5" ht="25.5" hidden="1">
      <c r="A132" s="41" t="s">
        <v>612</v>
      </c>
      <c r="B132" s="20" t="s">
        <v>613</v>
      </c>
      <c r="C132" s="21"/>
      <c r="D132" s="22">
        <f>D133</f>
        <v>0</v>
      </c>
      <c r="E132" s="155"/>
    </row>
    <row r="133" spans="1:5" ht="26.25" hidden="1">
      <c r="A133" s="29" t="s">
        <v>37</v>
      </c>
      <c r="B133" s="20" t="s">
        <v>613</v>
      </c>
      <c r="C133" s="21" t="s">
        <v>38</v>
      </c>
      <c r="D133" s="22"/>
      <c r="E133" s="155"/>
    </row>
    <row r="134" spans="1:5" ht="33.75" customHeight="1" hidden="1">
      <c r="A134" s="72" t="s">
        <v>382</v>
      </c>
      <c r="B134" s="20" t="s">
        <v>614</v>
      </c>
      <c r="C134" s="21"/>
      <c r="D134" s="22">
        <f>D135</f>
        <v>0</v>
      </c>
      <c r="E134" s="155"/>
    </row>
    <row r="135" spans="1:5" ht="26.25" hidden="1">
      <c r="A135" s="29" t="s">
        <v>37</v>
      </c>
      <c r="B135" s="20" t="s">
        <v>614</v>
      </c>
      <c r="C135" s="21" t="s">
        <v>38</v>
      </c>
      <c r="D135" s="22"/>
      <c r="E135" s="155"/>
    </row>
    <row r="136" spans="1:5" ht="66.75" customHeight="1">
      <c r="A136" s="124" t="s">
        <v>386</v>
      </c>
      <c r="B136" s="20" t="s">
        <v>387</v>
      </c>
      <c r="C136" s="21"/>
      <c r="D136" s="156">
        <f>D137+D138</f>
        <v>216866314</v>
      </c>
      <c r="E136" s="155"/>
    </row>
    <row r="137" spans="1:5" ht="45" customHeight="1">
      <c r="A137" s="29" t="s">
        <v>25</v>
      </c>
      <c r="B137" s="20" t="s">
        <v>387</v>
      </c>
      <c r="C137" s="21" t="s">
        <v>26</v>
      </c>
      <c r="D137" s="22">
        <f>208722402+9000</f>
        <v>208731402</v>
      </c>
      <c r="E137" s="155"/>
    </row>
    <row r="138" spans="1:5" ht="24.75" customHeight="1">
      <c r="A138" s="29" t="s">
        <v>37</v>
      </c>
      <c r="B138" s="20" t="s">
        <v>387</v>
      </c>
      <c r="C138" s="21" t="s">
        <v>38</v>
      </c>
      <c r="D138" s="22">
        <v>8134912</v>
      </c>
      <c r="E138" s="155"/>
    </row>
    <row r="139" spans="1:5" ht="26.25">
      <c r="A139" s="38" t="s">
        <v>388</v>
      </c>
      <c r="B139" s="20" t="s">
        <v>389</v>
      </c>
      <c r="C139" s="21"/>
      <c r="D139" s="22">
        <f>D140</f>
        <v>1513610</v>
      </c>
      <c r="E139" s="155"/>
    </row>
    <row r="140" spans="1:5" ht="26.25">
      <c r="A140" s="29" t="s">
        <v>37</v>
      </c>
      <c r="B140" s="20" t="s">
        <v>389</v>
      </c>
      <c r="C140" s="21" t="s">
        <v>38</v>
      </c>
      <c r="D140" s="22">
        <v>1513610</v>
      </c>
      <c r="E140" s="155"/>
    </row>
    <row r="141" spans="1:5" ht="26.25">
      <c r="A141" s="38" t="s">
        <v>390</v>
      </c>
      <c r="B141" s="20" t="s">
        <v>391</v>
      </c>
      <c r="C141" s="21"/>
      <c r="D141" s="22">
        <f>D142</f>
        <v>5108548</v>
      </c>
      <c r="E141" s="155"/>
    </row>
    <row r="142" spans="1:5" ht="26.25">
      <c r="A142" s="29" t="s">
        <v>37</v>
      </c>
      <c r="B142" s="20" t="s">
        <v>391</v>
      </c>
      <c r="C142" s="21" t="s">
        <v>38</v>
      </c>
      <c r="D142" s="22">
        <v>5108548</v>
      </c>
      <c r="E142" s="155"/>
    </row>
    <row r="143" spans="1:4" ht="38.25">
      <c r="A143" s="72" t="s">
        <v>616</v>
      </c>
      <c r="B143" s="20" t="s">
        <v>392</v>
      </c>
      <c r="C143" s="21"/>
      <c r="D143" s="156">
        <f>D144</f>
        <v>1025590</v>
      </c>
    </row>
    <row r="144" spans="1:4" ht="26.25">
      <c r="A144" s="29" t="s">
        <v>37</v>
      </c>
      <c r="B144" s="20" t="s">
        <v>392</v>
      </c>
      <c r="C144" s="21" t="s">
        <v>38</v>
      </c>
      <c r="D144" s="22">
        <v>1025590</v>
      </c>
    </row>
    <row r="145" spans="1:5" ht="38.25">
      <c r="A145" s="72" t="s">
        <v>393</v>
      </c>
      <c r="B145" s="20" t="s">
        <v>394</v>
      </c>
      <c r="C145" s="21"/>
      <c r="D145" s="156">
        <f>D146</f>
        <v>1578555</v>
      </c>
      <c r="E145" s="155"/>
    </row>
    <row r="146" spans="1:5" ht="25.5" customHeight="1">
      <c r="A146" s="29" t="s">
        <v>37</v>
      </c>
      <c r="B146" s="20" t="s">
        <v>394</v>
      </c>
      <c r="C146" s="21" t="s">
        <v>38</v>
      </c>
      <c r="D146" s="22">
        <v>1578555</v>
      </c>
      <c r="E146" s="155"/>
    </row>
    <row r="147" spans="1:4" ht="51.75">
      <c r="A147" s="124" t="s">
        <v>395</v>
      </c>
      <c r="B147" s="20" t="s">
        <v>396</v>
      </c>
      <c r="C147" s="21"/>
      <c r="D147" s="156">
        <f>D148</f>
        <v>433348</v>
      </c>
    </row>
    <row r="148" spans="1:4" ht="26.25">
      <c r="A148" s="29" t="s">
        <v>37</v>
      </c>
      <c r="B148" s="20" t="s">
        <v>396</v>
      </c>
      <c r="C148" s="21" t="s">
        <v>38</v>
      </c>
      <c r="D148" s="22">
        <v>433348</v>
      </c>
    </row>
    <row r="149" spans="1:4" ht="39">
      <c r="A149" s="124" t="s">
        <v>652</v>
      </c>
      <c r="B149" s="20" t="s">
        <v>398</v>
      </c>
      <c r="C149" s="21"/>
      <c r="D149" s="156">
        <f>D150</f>
        <v>4038392</v>
      </c>
    </row>
    <row r="150" spans="1:4" ht="26.25">
      <c r="A150" s="29" t="s">
        <v>37</v>
      </c>
      <c r="B150" s="20" t="s">
        <v>398</v>
      </c>
      <c r="C150" s="21" t="s">
        <v>38</v>
      </c>
      <c r="D150" s="22">
        <v>4038392</v>
      </c>
    </row>
    <row r="151" spans="1:4" ht="17.25" customHeight="1">
      <c r="A151" s="41" t="s">
        <v>199</v>
      </c>
      <c r="B151" s="20" t="s">
        <v>401</v>
      </c>
      <c r="C151" s="21"/>
      <c r="D151" s="156">
        <f>D152+D154+D153</f>
        <v>41824855.77</v>
      </c>
    </row>
    <row r="152" spans="1:4" ht="27.75" customHeight="1">
      <c r="A152" s="29" t="s">
        <v>37</v>
      </c>
      <c r="B152" s="20" t="s">
        <v>401</v>
      </c>
      <c r="C152" s="21" t="s">
        <v>38</v>
      </c>
      <c r="D152" s="22">
        <f>36331193.77+262425+3100737</f>
        <v>39694355.77</v>
      </c>
    </row>
    <row r="153" spans="1:4" ht="27.75" customHeight="1" hidden="1">
      <c r="A153" s="67" t="s">
        <v>253</v>
      </c>
      <c r="B153" s="20" t="s">
        <v>401</v>
      </c>
      <c r="C153" s="21" t="s">
        <v>254</v>
      </c>
      <c r="D153" s="22"/>
    </row>
    <row r="154" spans="1:5" ht="16.5" customHeight="1">
      <c r="A154" s="41" t="s">
        <v>79</v>
      </c>
      <c r="B154" s="20" t="s">
        <v>401</v>
      </c>
      <c r="C154" s="21" t="s">
        <v>80</v>
      </c>
      <c r="D154" s="22">
        <v>2130500</v>
      </c>
      <c r="E154" s="155"/>
    </row>
    <row r="155" spans="1:5" ht="15">
      <c r="A155" s="29" t="s">
        <v>402</v>
      </c>
      <c r="B155" s="20" t="s">
        <v>403</v>
      </c>
      <c r="C155" s="21"/>
      <c r="D155" s="22">
        <f>D156</f>
        <v>200000</v>
      </c>
      <c r="E155" s="155"/>
    </row>
    <row r="156" spans="1:5" ht="15">
      <c r="A156" s="94" t="s">
        <v>210</v>
      </c>
      <c r="B156" s="20" t="s">
        <v>403</v>
      </c>
      <c r="C156" s="21" t="s">
        <v>211</v>
      </c>
      <c r="D156" s="22">
        <v>200000</v>
      </c>
      <c r="E156" s="155"/>
    </row>
    <row r="157" spans="1:5" ht="33" customHeight="1">
      <c r="A157" s="41" t="s">
        <v>525</v>
      </c>
      <c r="B157" s="20" t="s">
        <v>526</v>
      </c>
      <c r="C157" s="21"/>
      <c r="D157" s="156">
        <f>D162+D158+D160</f>
        <v>21310670</v>
      </c>
      <c r="E157" s="155"/>
    </row>
    <row r="158" spans="1:5" ht="33" customHeight="1" hidden="1">
      <c r="A158" s="124" t="s">
        <v>617</v>
      </c>
      <c r="B158" s="20" t="s">
        <v>618</v>
      </c>
      <c r="C158" s="21"/>
      <c r="D158" s="156">
        <f>D159</f>
        <v>0</v>
      </c>
      <c r="E158" s="155"/>
    </row>
    <row r="159" spans="1:5" ht="45" customHeight="1" hidden="1">
      <c r="A159" s="29" t="s">
        <v>25</v>
      </c>
      <c r="B159" s="20" t="s">
        <v>618</v>
      </c>
      <c r="C159" s="21" t="s">
        <v>26</v>
      </c>
      <c r="D159" s="156"/>
      <c r="E159" s="155"/>
    </row>
    <row r="160" spans="1:4" ht="26.25" customHeight="1" hidden="1">
      <c r="A160" s="124" t="s">
        <v>619</v>
      </c>
      <c r="B160" s="20" t="s">
        <v>620</v>
      </c>
      <c r="C160" s="21"/>
      <c r="D160" s="156">
        <f>D161</f>
        <v>0</v>
      </c>
    </row>
    <row r="161" spans="1:4" ht="44.25" customHeight="1" hidden="1">
      <c r="A161" s="29" t="s">
        <v>25</v>
      </c>
      <c r="B161" s="20" t="s">
        <v>620</v>
      </c>
      <c r="C161" s="21" t="s">
        <v>26</v>
      </c>
      <c r="D161" s="156">
        <f>100000-100000</f>
        <v>0</v>
      </c>
    </row>
    <row r="162" spans="1:5" ht="58.5" customHeight="1">
      <c r="A162" s="124" t="s">
        <v>527</v>
      </c>
      <c r="B162" s="20" t="s">
        <v>528</v>
      </c>
      <c r="C162" s="21"/>
      <c r="D162" s="156">
        <f>D163+D164</f>
        <v>21310670</v>
      </c>
      <c r="E162" s="155"/>
    </row>
    <row r="163" spans="1:5" ht="33" customHeight="1" hidden="1">
      <c r="A163" s="29" t="s">
        <v>37</v>
      </c>
      <c r="B163" s="20" t="s">
        <v>528</v>
      </c>
      <c r="C163" s="21" t="s">
        <v>38</v>
      </c>
      <c r="D163" s="156"/>
      <c r="E163" s="155"/>
    </row>
    <row r="164" spans="1:5" ht="15.75" customHeight="1">
      <c r="A164" s="94" t="s">
        <v>210</v>
      </c>
      <c r="B164" s="20" t="s">
        <v>528</v>
      </c>
      <c r="C164" s="21" t="s">
        <v>211</v>
      </c>
      <c r="D164" s="22">
        <v>21310670</v>
      </c>
      <c r="E164" s="155"/>
    </row>
    <row r="165" spans="1:5" s="36" customFormat="1" ht="48" customHeight="1">
      <c r="A165" s="29" t="s">
        <v>416</v>
      </c>
      <c r="B165" s="20" t="s">
        <v>417</v>
      </c>
      <c r="C165" s="21"/>
      <c r="D165" s="156">
        <f>D169+D175+D166</f>
        <v>27175129.4</v>
      </c>
      <c r="E165" s="157"/>
    </row>
    <row r="166" spans="1:5" s="36" customFormat="1" ht="15" customHeight="1">
      <c r="A166" s="84" t="s">
        <v>380</v>
      </c>
      <c r="B166" s="20" t="s">
        <v>584</v>
      </c>
      <c r="C166" s="21"/>
      <c r="D166" s="156">
        <f>D167</f>
        <v>4093333.4</v>
      </c>
      <c r="E166" s="157"/>
    </row>
    <row r="167" spans="1:5" s="36" customFormat="1" ht="30" customHeight="1">
      <c r="A167" s="84" t="s">
        <v>582</v>
      </c>
      <c r="B167" s="20" t="s">
        <v>585</v>
      </c>
      <c r="C167" s="21"/>
      <c r="D167" s="156">
        <f>D168</f>
        <v>4093333.4</v>
      </c>
      <c r="E167" s="157"/>
    </row>
    <row r="168" spans="1:5" s="36" customFormat="1" ht="30" customHeight="1">
      <c r="A168" s="29" t="s">
        <v>37</v>
      </c>
      <c r="B168" s="20" t="s">
        <v>585</v>
      </c>
      <c r="C168" s="21" t="s">
        <v>38</v>
      </c>
      <c r="D168" s="156">
        <v>4093333.4</v>
      </c>
      <c r="E168" s="157"/>
    </row>
    <row r="169" spans="1:5" ht="36.75" customHeight="1">
      <c r="A169" s="41" t="s">
        <v>418</v>
      </c>
      <c r="B169" s="20" t="s">
        <v>419</v>
      </c>
      <c r="C169" s="21"/>
      <c r="D169" s="156">
        <f>D170</f>
        <v>22656796</v>
      </c>
      <c r="E169" s="155"/>
    </row>
    <row r="170" spans="1:5" ht="32.25" customHeight="1">
      <c r="A170" s="41" t="s">
        <v>199</v>
      </c>
      <c r="B170" s="20" t="s">
        <v>420</v>
      </c>
      <c r="C170" s="21"/>
      <c r="D170" s="156">
        <f>D171+D172+D174+D173</f>
        <v>22656796</v>
      </c>
      <c r="E170" s="155"/>
    </row>
    <row r="171" spans="1:5" ht="47.25" customHeight="1">
      <c r="A171" s="29" t="s">
        <v>25</v>
      </c>
      <c r="B171" s="20" t="s">
        <v>420</v>
      </c>
      <c r="C171" s="21" t="s">
        <v>26</v>
      </c>
      <c r="D171" s="22">
        <v>16358400</v>
      </c>
      <c r="E171" s="155"/>
    </row>
    <row r="172" spans="1:5" ht="32.25" customHeight="1">
      <c r="A172" s="29" t="s">
        <v>37</v>
      </c>
      <c r="B172" s="20" t="s">
        <v>420</v>
      </c>
      <c r="C172" s="21" t="s">
        <v>38</v>
      </c>
      <c r="D172" s="22">
        <f>1464634+33275+4639375</f>
        <v>6137284</v>
      </c>
      <c r="E172" s="155"/>
    </row>
    <row r="173" spans="1:5" ht="26.25">
      <c r="A173" s="67" t="s">
        <v>253</v>
      </c>
      <c r="B173" s="20" t="s">
        <v>420</v>
      </c>
      <c r="C173" s="21" t="s">
        <v>254</v>
      </c>
      <c r="D173" s="22">
        <v>92032</v>
      </c>
      <c r="E173" s="155"/>
    </row>
    <row r="174" spans="1:5" ht="20.25" customHeight="1">
      <c r="A174" s="41" t="s">
        <v>79</v>
      </c>
      <c r="B174" s="20" t="s">
        <v>420</v>
      </c>
      <c r="C174" s="21" t="s">
        <v>80</v>
      </c>
      <c r="D174" s="22">
        <v>69080</v>
      </c>
      <c r="E174" s="155"/>
    </row>
    <row r="175" spans="1:5" ht="29.25" customHeight="1">
      <c r="A175" s="95" t="s">
        <v>529</v>
      </c>
      <c r="B175" s="20" t="s">
        <v>530</v>
      </c>
      <c r="C175" s="21"/>
      <c r="D175" s="156">
        <f>D176</f>
        <v>425000</v>
      </c>
      <c r="E175" s="155"/>
    </row>
    <row r="176" spans="1:5" ht="57" customHeight="1">
      <c r="A176" s="78" t="s">
        <v>531</v>
      </c>
      <c r="B176" s="20" t="s">
        <v>532</v>
      </c>
      <c r="C176" s="21"/>
      <c r="D176" s="156">
        <f>D177+D178</f>
        <v>425000</v>
      </c>
      <c r="E176" s="155"/>
    </row>
    <row r="177" spans="1:5" ht="26.25" hidden="1">
      <c r="A177" s="29" t="s">
        <v>37</v>
      </c>
      <c r="B177" s="20" t="s">
        <v>532</v>
      </c>
      <c r="C177" s="21" t="s">
        <v>38</v>
      </c>
      <c r="D177" s="156"/>
      <c r="E177" s="155"/>
    </row>
    <row r="178" spans="1:5" ht="19.5" customHeight="1">
      <c r="A178" s="94" t="s">
        <v>210</v>
      </c>
      <c r="B178" s="20" t="s">
        <v>532</v>
      </c>
      <c r="C178" s="21" t="s">
        <v>211</v>
      </c>
      <c r="D178" s="22">
        <v>425000</v>
      </c>
      <c r="E178" s="155"/>
    </row>
    <row r="179" spans="1:5" s="36" customFormat="1" ht="43.5" customHeight="1">
      <c r="A179" s="83" t="s">
        <v>448</v>
      </c>
      <c r="B179" s="20" t="s">
        <v>449</v>
      </c>
      <c r="C179" s="21"/>
      <c r="D179" s="156">
        <f>D180+D185</f>
        <v>9565107</v>
      </c>
      <c r="E179" s="157"/>
    </row>
    <row r="180" spans="1:5" ht="32.25" customHeight="1">
      <c r="A180" s="41" t="s">
        <v>450</v>
      </c>
      <c r="B180" s="20" t="s">
        <v>451</v>
      </c>
      <c r="C180" s="21"/>
      <c r="D180" s="156">
        <f>D181</f>
        <v>9337523</v>
      </c>
      <c r="E180" s="155"/>
    </row>
    <row r="181" spans="1:5" ht="18.75" customHeight="1">
      <c r="A181" s="41" t="s">
        <v>199</v>
      </c>
      <c r="B181" s="20" t="s">
        <v>452</v>
      </c>
      <c r="C181" s="21"/>
      <c r="D181" s="156">
        <f>D182+D183+D184</f>
        <v>9337523</v>
      </c>
      <c r="E181" s="155"/>
    </row>
    <row r="182" spans="1:5" ht="42" customHeight="1">
      <c r="A182" s="29" t="s">
        <v>25</v>
      </c>
      <c r="B182" s="20" t="s">
        <v>452</v>
      </c>
      <c r="C182" s="21" t="s">
        <v>26</v>
      </c>
      <c r="D182" s="22">
        <v>8000000</v>
      </c>
      <c r="E182" s="155"/>
    </row>
    <row r="183" spans="1:5" ht="27.75" customHeight="1">
      <c r="A183" s="29" t="s">
        <v>37</v>
      </c>
      <c r="B183" s="20" t="s">
        <v>452</v>
      </c>
      <c r="C183" s="21" t="s">
        <v>38</v>
      </c>
      <c r="D183" s="22">
        <f>1281848+27875</f>
        <v>1309723</v>
      </c>
      <c r="E183" s="155"/>
    </row>
    <row r="184" spans="1:5" ht="16.5" customHeight="1">
      <c r="A184" s="41" t="s">
        <v>79</v>
      </c>
      <c r="B184" s="20" t="s">
        <v>452</v>
      </c>
      <c r="C184" s="21" t="s">
        <v>80</v>
      </c>
      <c r="D184" s="22">
        <v>27800</v>
      </c>
      <c r="E184" s="155"/>
    </row>
    <row r="185" spans="1:5" ht="27.75" customHeight="1">
      <c r="A185" s="41" t="s">
        <v>453</v>
      </c>
      <c r="B185" s="20" t="s">
        <v>454</v>
      </c>
      <c r="C185" s="21"/>
      <c r="D185" s="156">
        <f>D186+D188</f>
        <v>227584</v>
      </c>
      <c r="E185" s="155"/>
    </row>
    <row r="186" spans="1:5" ht="28.5" customHeight="1">
      <c r="A186" s="86" t="s">
        <v>455</v>
      </c>
      <c r="B186" s="20" t="s">
        <v>456</v>
      </c>
      <c r="C186" s="21"/>
      <c r="D186" s="156">
        <f>D187</f>
        <v>227584</v>
      </c>
      <c r="E186" s="155"/>
    </row>
    <row r="187" spans="1:5" ht="39" customHeight="1">
      <c r="A187" s="29" t="s">
        <v>25</v>
      </c>
      <c r="B187" s="20" t="s">
        <v>456</v>
      </c>
      <c r="C187" s="21" t="s">
        <v>26</v>
      </c>
      <c r="D187" s="22">
        <v>227584</v>
      </c>
      <c r="E187" s="155"/>
    </row>
    <row r="188" spans="1:5" ht="16.5" customHeight="1" hidden="1">
      <c r="A188" s="29" t="s">
        <v>402</v>
      </c>
      <c r="B188" s="20" t="s">
        <v>457</v>
      </c>
      <c r="C188" s="21"/>
      <c r="D188" s="156">
        <f>D189</f>
        <v>0</v>
      </c>
      <c r="E188" s="155"/>
    </row>
    <row r="189" spans="1:5" ht="27" customHeight="1" hidden="1">
      <c r="A189" s="29" t="s">
        <v>37</v>
      </c>
      <c r="B189" s="20" t="s">
        <v>457</v>
      </c>
      <c r="C189" s="21" t="s">
        <v>38</v>
      </c>
      <c r="D189" s="156"/>
      <c r="E189" s="155"/>
    </row>
    <row r="190" spans="1:5" ht="43.5" customHeight="1">
      <c r="A190" s="83" t="s">
        <v>276</v>
      </c>
      <c r="B190" s="20" t="s">
        <v>277</v>
      </c>
      <c r="C190" s="21"/>
      <c r="D190" s="156">
        <f>D191</f>
        <v>700000</v>
      </c>
      <c r="E190" s="155"/>
    </row>
    <row r="191" spans="1:5" s="36" customFormat="1" ht="54" customHeight="1">
      <c r="A191" s="131" t="s">
        <v>278</v>
      </c>
      <c r="B191" s="20" t="s">
        <v>279</v>
      </c>
      <c r="C191" s="21"/>
      <c r="D191" s="156">
        <f>D192</f>
        <v>700000</v>
      </c>
      <c r="E191" s="157"/>
    </row>
    <row r="192" spans="1:5" s="36" customFormat="1" ht="44.25" customHeight="1">
      <c r="A192" s="41" t="s">
        <v>698</v>
      </c>
      <c r="B192" s="20" t="s">
        <v>280</v>
      </c>
      <c r="C192" s="21"/>
      <c r="D192" s="22">
        <f>D193+D195</f>
        <v>700000</v>
      </c>
      <c r="E192" s="157"/>
    </row>
    <row r="193" spans="1:5" ht="18" customHeight="1" hidden="1">
      <c r="A193" s="27" t="s">
        <v>281</v>
      </c>
      <c r="B193" s="20" t="s">
        <v>282</v>
      </c>
      <c r="C193" s="21"/>
      <c r="D193" s="22">
        <f>D194</f>
        <v>0</v>
      </c>
      <c r="E193" s="155"/>
    </row>
    <row r="194" spans="1:5" ht="27" customHeight="1" hidden="1">
      <c r="A194" s="29" t="s">
        <v>37</v>
      </c>
      <c r="B194" s="20" t="s">
        <v>282</v>
      </c>
      <c r="C194" s="21" t="s">
        <v>38</v>
      </c>
      <c r="D194" s="22"/>
      <c r="E194" s="155"/>
    </row>
    <row r="195" spans="1:5" ht="18.75" customHeight="1">
      <c r="A195" s="27" t="s">
        <v>283</v>
      </c>
      <c r="B195" s="20" t="s">
        <v>284</v>
      </c>
      <c r="C195" s="21"/>
      <c r="D195" s="22">
        <f>D196</f>
        <v>700000</v>
      </c>
      <c r="E195" s="155"/>
    </row>
    <row r="196" spans="1:5" ht="21" customHeight="1">
      <c r="A196" s="29" t="s">
        <v>37</v>
      </c>
      <c r="B196" s="20" t="s">
        <v>284</v>
      </c>
      <c r="C196" s="21" t="s">
        <v>38</v>
      </c>
      <c r="D196" s="22">
        <v>700000</v>
      </c>
      <c r="E196" s="155"/>
    </row>
    <row r="197" spans="1:5" ht="39" hidden="1">
      <c r="A197" s="132" t="s">
        <v>285</v>
      </c>
      <c r="B197" s="45" t="s">
        <v>286</v>
      </c>
      <c r="C197" s="21"/>
      <c r="D197" s="156">
        <f>D198</f>
        <v>0</v>
      </c>
      <c r="E197" s="155"/>
    </row>
    <row r="198" spans="1:5" s="36" customFormat="1" ht="63.75" hidden="1">
      <c r="A198" s="66" t="s">
        <v>599</v>
      </c>
      <c r="B198" s="45" t="s">
        <v>288</v>
      </c>
      <c r="C198" s="21"/>
      <c r="D198" s="156">
        <f>D200</f>
        <v>0</v>
      </c>
      <c r="E198" s="157"/>
    </row>
    <row r="199" spans="1:5" s="36" customFormat="1" ht="25.5" hidden="1">
      <c r="A199" s="41" t="s">
        <v>289</v>
      </c>
      <c r="B199" s="45" t="s">
        <v>290</v>
      </c>
      <c r="C199" s="21"/>
      <c r="D199" s="156">
        <f>D200</f>
        <v>0</v>
      </c>
      <c r="E199" s="157"/>
    </row>
    <row r="200" spans="1:5" ht="15" hidden="1">
      <c r="A200" s="19" t="s">
        <v>291</v>
      </c>
      <c r="B200" s="45" t="s">
        <v>292</v>
      </c>
      <c r="C200" s="21"/>
      <c r="D200" s="156">
        <f>D201</f>
        <v>0</v>
      </c>
      <c r="E200" s="155"/>
    </row>
    <row r="201" spans="1:5" ht="26.25" hidden="1">
      <c r="A201" s="29" t="s">
        <v>37</v>
      </c>
      <c r="B201" s="45" t="s">
        <v>292</v>
      </c>
      <c r="C201" s="21" t="s">
        <v>38</v>
      </c>
      <c r="D201" s="156"/>
      <c r="E201" s="155"/>
    </row>
    <row r="202" spans="1:5" ht="39">
      <c r="A202" s="19" t="s">
        <v>328</v>
      </c>
      <c r="B202" s="45" t="s">
        <v>329</v>
      </c>
      <c r="C202" s="31"/>
      <c r="D202" s="156">
        <f>D203</f>
        <v>41181116</v>
      </c>
      <c r="E202" s="155"/>
    </row>
    <row r="203" spans="1:5" s="36" customFormat="1" ht="51" customHeight="1">
      <c r="A203" s="19" t="s">
        <v>330</v>
      </c>
      <c r="B203" s="49" t="s">
        <v>331</v>
      </c>
      <c r="C203" s="31"/>
      <c r="D203" s="156">
        <f>D204+D211</f>
        <v>41181116</v>
      </c>
      <c r="E203" s="157"/>
    </row>
    <row r="204" spans="1:5" ht="25.5">
      <c r="A204" s="41" t="s">
        <v>332</v>
      </c>
      <c r="B204" s="49" t="s">
        <v>601</v>
      </c>
      <c r="C204" s="31"/>
      <c r="D204" s="156">
        <f>D205+D207+D210</f>
        <v>12181116</v>
      </c>
      <c r="E204" s="155"/>
    </row>
    <row r="205" spans="1:5" ht="38.25">
      <c r="A205" s="50" t="s">
        <v>333</v>
      </c>
      <c r="B205" s="49" t="s">
        <v>334</v>
      </c>
      <c r="C205" s="31"/>
      <c r="D205" s="156">
        <f>D206</f>
        <v>10144848</v>
      </c>
      <c r="E205" s="155"/>
    </row>
    <row r="206" spans="1:5" ht="26.25">
      <c r="A206" s="78" t="s">
        <v>253</v>
      </c>
      <c r="B206" s="49" t="s">
        <v>334</v>
      </c>
      <c r="C206" s="31" t="s">
        <v>254</v>
      </c>
      <c r="D206" s="156">
        <f>10144848</f>
        <v>10144848</v>
      </c>
      <c r="E206" s="155"/>
    </row>
    <row r="207" spans="1:5" ht="38.25">
      <c r="A207" s="50" t="s">
        <v>335</v>
      </c>
      <c r="B207" s="49" t="s">
        <v>336</v>
      </c>
      <c r="C207" s="31"/>
      <c r="D207" s="156">
        <f>D208</f>
        <v>1225122</v>
      </c>
      <c r="E207" s="155"/>
    </row>
    <row r="208" spans="1:5" ht="26.25">
      <c r="A208" s="78" t="s">
        <v>253</v>
      </c>
      <c r="B208" s="49" t="s">
        <v>336</v>
      </c>
      <c r="C208" s="31" t="s">
        <v>254</v>
      </c>
      <c r="D208" s="22">
        <v>1225122</v>
      </c>
      <c r="E208" s="155"/>
    </row>
    <row r="209" spans="1:5" ht="25.5">
      <c r="A209" s="50" t="s">
        <v>337</v>
      </c>
      <c r="B209" s="49" t="s">
        <v>338</v>
      </c>
      <c r="C209" s="31"/>
      <c r="D209" s="22"/>
      <c r="E209" s="155"/>
    </row>
    <row r="210" spans="1:5" ht="26.25">
      <c r="A210" s="78" t="s">
        <v>253</v>
      </c>
      <c r="B210" s="49" t="s">
        <v>338</v>
      </c>
      <c r="C210" s="31" t="s">
        <v>254</v>
      </c>
      <c r="D210" s="22">
        <f>811146</f>
        <v>811146</v>
      </c>
      <c r="E210" s="155"/>
    </row>
    <row r="211" spans="1:5" ht="15">
      <c r="A211" s="41" t="s">
        <v>693</v>
      </c>
      <c r="B211" s="49" t="s">
        <v>694</v>
      </c>
      <c r="C211" s="31"/>
      <c r="D211" s="156">
        <f>D212</f>
        <v>29000000</v>
      </c>
      <c r="E211" s="155"/>
    </row>
    <row r="212" spans="1:5" ht="15">
      <c r="A212" s="26" t="s">
        <v>360</v>
      </c>
      <c r="B212" s="49" t="s">
        <v>695</v>
      </c>
      <c r="C212" s="31"/>
      <c r="D212" s="22">
        <f>D213</f>
        <v>29000000</v>
      </c>
      <c r="E212" s="155"/>
    </row>
    <row r="213" spans="1:5" ht="26.25">
      <c r="A213" s="29" t="s">
        <v>37</v>
      </c>
      <c r="B213" s="49" t="s">
        <v>695</v>
      </c>
      <c r="C213" s="31" t="s">
        <v>38</v>
      </c>
      <c r="D213" s="22">
        <v>29000000</v>
      </c>
      <c r="E213" s="155"/>
    </row>
    <row r="214" spans="1:5" ht="42" customHeight="1">
      <c r="A214" s="133" t="s">
        <v>339</v>
      </c>
      <c r="B214" s="60" t="s">
        <v>294</v>
      </c>
      <c r="C214" s="21"/>
      <c r="D214" s="156">
        <f>D226+D215</f>
        <v>5489250</v>
      </c>
      <c r="E214" s="155"/>
    </row>
    <row r="215" spans="1:5" s="36" customFormat="1" ht="64.5" hidden="1">
      <c r="A215" s="158" t="s">
        <v>653</v>
      </c>
      <c r="B215" s="49" t="s">
        <v>654</v>
      </c>
      <c r="C215" s="31"/>
      <c r="D215" s="156">
        <f>D216+D219</f>
        <v>0</v>
      </c>
      <c r="E215" s="157"/>
    </row>
    <row r="216" spans="1:5" ht="25.5" hidden="1">
      <c r="A216" s="41" t="s">
        <v>655</v>
      </c>
      <c r="B216" s="45" t="s">
        <v>656</v>
      </c>
      <c r="C216" s="31"/>
      <c r="D216" s="156">
        <f>D218</f>
        <v>0</v>
      </c>
      <c r="E216" s="155"/>
    </row>
    <row r="217" spans="1:5" ht="15" hidden="1">
      <c r="A217" s="78" t="s">
        <v>657</v>
      </c>
      <c r="B217" s="49" t="s">
        <v>658</v>
      </c>
      <c r="C217" s="31"/>
      <c r="D217" s="156">
        <f>D218</f>
        <v>0</v>
      </c>
      <c r="E217" s="155"/>
    </row>
    <row r="218" spans="1:5" ht="15" hidden="1">
      <c r="A218" s="78" t="s">
        <v>197</v>
      </c>
      <c r="B218" s="49" t="s">
        <v>658</v>
      </c>
      <c r="C218" s="31" t="s">
        <v>198</v>
      </c>
      <c r="D218" s="156"/>
      <c r="E218" s="155"/>
    </row>
    <row r="219" spans="1:5" ht="26.25" hidden="1">
      <c r="A219" s="26" t="s">
        <v>659</v>
      </c>
      <c r="B219" s="45" t="s">
        <v>660</v>
      </c>
      <c r="C219" s="31"/>
      <c r="D219" s="156">
        <f>D220</f>
        <v>0</v>
      </c>
      <c r="E219" s="155"/>
    </row>
    <row r="220" spans="1:5" ht="15" hidden="1">
      <c r="A220" s="27" t="s">
        <v>661</v>
      </c>
      <c r="B220" s="49" t="s">
        <v>662</v>
      </c>
      <c r="C220" s="31"/>
      <c r="D220" s="156">
        <f>D221</f>
        <v>0</v>
      </c>
      <c r="E220" s="155"/>
    </row>
    <row r="221" spans="1:5" ht="15" hidden="1">
      <c r="A221" s="78" t="s">
        <v>197</v>
      </c>
      <c r="B221" s="49" t="s">
        <v>662</v>
      </c>
      <c r="C221" s="31" t="s">
        <v>198</v>
      </c>
      <c r="D221" s="156"/>
      <c r="E221" s="155"/>
    </row>
    <row r="222" spans="1:5" ht="15" hidden="1">
      <c r="A222" s="78" t="s">
        <v>657</v>
      </c>
      <c r="B222" s="49" t="s">
        <v>663</v>
      </c>
      <c r="C222" s="31"/>
      <c r="D222" s="156">
        <f>D223</f>
        <v>0</v>
      </c>
      <c r="E222" s="155"/>
    </row>
    <row r="223" spans="1:5" ht="15" hidden="1">
      <c r="A223" s="78" t="s">
        <v>197</v>
      </c>
      <c r="B223" s="49" t="s">
        <v>663</v>
      </c>
      <c r="C223" s="31" t="s">
        <v>198</v>
      </c>
      <c r="D223" s="156"/>
      <c r="E223" s="155"/>
    </row>
    <row r="224" spans="1:5" ht="15" hidden="1">
      <c r="A224" s="78" t="s">
        <v>664</v>
      </c>
      <c r="B224" s="49" t="s">
        <v>665</v>
      </c>
      <c r="C224" s="31"/>
      <c r="D224" s="156">
        <f>D225</f>
        <v>0</v>
      </c>
      <c r="E224" s="155"/>
    </row>
    <row r="225" spans="1:5" ht="15" hidden="1">
      <c r="A225" s="78" t="s">
        <v>197</v>
      </c>
      <c r="B225" s="49" t="s">
        <v>665</v>
      </c>
      <c r="C225" s="31" t="s">
        <v>198</v>
      </c>
      <c r="D225" s="156"/>
      <c r="E225" s="155"/>
    </row>
    <row r="226" spans="1:5" s="36" customFormat="1" ht="51">
      <c r="A226" s="66" t="s">
        <v>666</v>
      </c>
      <c r="B226" s="60" t="s">
        <v>296</v>
      </c>
      <c r="C226" s="21"/>
      <c r="D226" s="156">
        <f>D227+D234+D243+D237</f>
        <v>5489250</v>
      </c>
      <c r="E226" s="157"/>
    </row>
    <row r="227" spans="1:5" s="36" customFormat="1" ht="32.25" customHeight="1">
      <c r="A227" s="41" t="s">
        <v>373</v>
      </c>
      <c r="B227" s="45" t="s">
        <v>374</v>
      </c>
      <c r="C227" s="31"/>
      <c r="D227" s="156">
        <f>D228+D230+D233</f>
        <v>1106068</v>
      </c>
      <c r="E227" s="157"/>
    </row>
    <row r="228" spans="1:5" s="36" customFormat="1" ht="24" hidden="1">
      <c r="A228" s="81" t="s">
        <v>375</v>
      </c>
      <c r="B228" s="45" t="s">
        <v>376</v>
      </c>
      <c r="C228" s="31"/>
      <c r="D228" s="156">
        <f>D229</f>
        <v>0</v>
      </c>
      <c r="E228" s="157"/>
    </row>
    <row r="229" spans="1:5" s="36" customFormat="1" ht="26.25" hidden="1">
      <c r="A229" s="67" t="s">
        <v>253</v>
      </c>
      <c r="B229" s="45" t="s">
        <v>376</v>
      </c>
      <c r="C229" s="31" t="s">
        <v>254</v>
      </c>
      <c r="D229" s="156"/>
      <c r="E229" s="157"/>
    </row>
    <row r="230" spans="1:5" s="36" customFormat="1" ht="24">
      <c r="A230" s="81" t="s">
        <v>377</v>
      </c>
      <c r="B230" s="45" t="s">
        <v>378</v>
      </c>
      <c r="C230" s="31"/>
      <c r="D230" s="156">
        <f>D231</f>
        <v>832708</v>
      </c>
      <c r="E230" s="157"/>
    </row>
    <row r="231" spans="1:5" s="36" customFormat="1" ht="26.25">
      <c r="A231" s="29" t="s">
        <v>253</v>
      </c>
      <c r="B231" s="45" t="s">
        <v>378</v>
      </c>
      <c r="C231" s="31" t="s">
        <v>254</v>
      </c>
      <c r="D231" s="156">
        <f>600000+232708</f>
        <v>832708</v>
      </c>
      <c r="E231" s="157"/>
    </row>
    <row r="232" spans="1:5" s="36" customFormat="1" ht="39">
      <c r="A232" s="29" t="s">
        <v>727</v>
      </c>
      <c r="B232" s="45" t="s">
        <v>726</v>
      </c>
      <c r="C232" s="31"/>
      <c r="D232" s="156">
        <v>273360</v>
      </c>
      <c r="E232" s="157"/>
    </row>
    <row r="233" spans="1:5" s="36" customFormat="1" ht="26.25">
      <c r="A233" s="29" t="s">
        <v>253</v>
      </c>
      <c r="B233" s="45" t="s">
        <v>726</v>
      </c>
      <c r="C233" s="31" t="s">
        <v>254</v>
      </c>
      <c r="D233" s="156">
        <v>273360</v>
      </c>
      <c r="E233" s="157"/>
    </row>
    <row r="234" spans="1:5" s="36" customFormat="1" ht="30.75" customHeight="1">
      <c r="A234" s="41" t="s">
        <v>342</v>
      </c>
      <c r="B234" s="45" t="s">
        <v>343</v>
      </c>
      <c r="C234" s="31"/>
      <c r="D234" s="156">
        <f>D235</f>
        <v>1000000</v>
      </c>
      <c r="E234" s="157"/>
    </row>
    <row r="235" spans="1:5" s="36" customFormat="1" ht="39">
      <c r="A235" s="27" t="s">
        <v>344</v>
      </c>
      <c r="B235" s="45" t="s">
        <v>345</v>
      </c>
      <c r="C235" s="31"/>
      <c r="D235" s="156">
        <f>D236</f>
        <v>1000000</v>
      </c>
      <c r="E235" s="157"/>
    </row>
    <row r="236" spans="1:5" s="36" customFormat="1" ht="14.25" customHeight="1">
      <c r="A236" s="78" t="s">
        <v>197</v>
      </c>
      <c r="B236" s="45" t="s">
        <v>345</v>
      </c>
      <c r="C236" s="31" t="s">
        <v>198</v>
      </c>
      <c r="D236" s="156">
        <f>500000+500000</f>
        <v>1000000</v>
      </c>
      <c r="E236" s="157"/>
    </row>
    <row r="237" spans="1:5" s="36" customFormat="1" ht="51.75" hidden="1">
      <c r="A237" s="29" t="s">
        <v>321</v>
      </c>
      <c r="B237" s="20" t="s">
        <v>322</v>
      </c>
      <c r="C237" s="31"/>
      <c r="D237" s="22">
        <f>D238+D240</f>
        <v>0</v>
      </c>
      <c r="E237" s="157"/>
    </row>
    <row r="238" spans="1:5" s="36" customFormat="1" ht="26.25" hidden="1">
      <c r="A238" s="29" t="s">
        <v>323</v>
      </c>
      <c r="B238" s="20" t="s">
        <v>324</v>
      </c>
      <c r="C238" s="31"/>
      <c r="D238" s="22">
        <f>D239</f>
        <v>0</v>
      </c>
      <c r="E238" s="157"/>
    </row>
    <row r="239" spans="1:5" s="36" customFormat="1" ht="15" hidden="1">
      <c r="A239" s="78" t="s">
        <v>197</v>
      </c>
      <c r="B239" s="20" t="s">
        <v>324</v>
      </c>
      <c r="C239" s="31" t="s">
        <v>198</v>
      </c>
      <c r="D239" s="22"/>
      <c r="E239" s="157"/>
    </row>
    <row r="240" spans="1:5" s="36" customFormat="1" ht="26.25" hidden="1">
      <c r="A240" s="78" t="s">
        <v>325</v>
      </c>
      <c r="B240" s="20" t="s">
        <v>326</v>
      </c>
      <c r="C240" s="31"/>
      <c r="D240" s="22">
        <f>D242+D241</f>
        <v>0</v>
      </c>
      <c r="E240" s="157"/>
    </row>
    <row r="241" spans="1:5" s="36" customFormat="1" ht="26.25" hidden="1">
      <c r="A241" s="29" t="s">
        <v>37</v>
      </c>
      <c r="B241" s="20" t="s">
        <v>326</v>
      </c>
      <c r="C241" s="31" t="s">
        <v>38</v>
      </c>
      <c r="D241" s="22"/>
      <c r="E241" s="157"/>
    </row>
    <row r="242" spans="1:5" s="36" customFormat="1" ht="26.25" hidden="1">
      <c r="A242" s="78" t="s">
        <v>253</v>
      </c>
      <c r="B242" s="20" t="s">
        <v>326</v>
      </c>
      <c r="C242" s="31" t="s">
        <v>254</v>
      </c>
      <c r="D242" s="22"/>
      <c r="E242" s="157"/>
    </row>
    <row r="243" spans="1:5" s="36" customFormat="1" ht="29.25" customHeight="1">
      <c r="A243" s="41" t="s">
        <v>297</v>
      </c>
      <c r="B243" s="45" t="s">
        <v>298</v>
      </c>
      <c r="C243" s="31"/>
      <c r="D243" s="156">
        <f>D252+D244+D249+D247</f>
        <v>3383182</v>
      </c>
      <c r="E243" s="157"/>
    </row>
    <row r="244" spans="1:5" s="36" customFormat="1" ht="36.75" customHeight="1">
      <c r="A244" s="41" t="s">
        <v>707</v>
      </c>
      <c r="B244" s="45" t="s">
        <v>299</v>
      </c>
      <c r="C244" s="31"/>
      <c r="D244" s="156">
        <f>D246+D245</f>
        <v>723228</v>
      </c>
      <c r="E244" s="157"/>
    </row>
    <row r="245" spans="1:5" s="36" customFormat="1" ht="26.25">
      <c r="A245" s="29" t="s">
        <v>37</v>
      </c>
      <c r="B245" s="45" t="s">
        <v>299</v>
      </c>
      <c r="C245" s="31" t="s">
        <v>38</v>
      </c>
      <c r="D245" s="22"/>
      <c r="E245" s="157"/>
    </row>
    <row r="246" spans="1:5" s="36" customFormat="1" ht="15">
      <c r="A246" s="78" t="s">
        <v>197</v>
      </c>
      <c r="B246" s="45" t="s">
        <v>299</v>
      </c>
      <c r="C246" s="31" t="s">
        <v>198</v>
      </c>
      <c r="D246" s="22">
        <v>723228</v>
      </c>
      <c r="E246" s="157"/>
    </row>
    <row r="247" spans="1:5" s="36" customFormat="1" ht="26.25">
      <c r="A247" s="223" t="s">
        <v>710</v>
      </c>
      <c r="B247" s="45" t="s">
        <v>709</v>
      </c>
      <c r="C247" s="31"/>
      <c r="D247" s="61">
        <f>D248</f>
        <v>700000</v>
      </c>
      <c r="E247" s="157"/>
    </row>
    <row r="248" spans="1:5" s="36" customFormat="1" ht="26.25">
      <c r="A248" s="29" t="s">
        <v>37</v>
      </c>
      <c r="B248" s="45" t="s">
        <v>709</v>
      </c>
      <c r="C248" s="31" t="s">
        <v>38</v>
      </c>
      <c r="D248" s="22">
        <v>700000</v>
      </c>
      <c r="E248" s="157"/>
    </row>
    <row r="249" spans="1:5" s="36" customFormat="1" ht="30" customHeight="1">
      <c r="A249" s="41" t="s">
        <v>708</v>
      </c>
      <c r="B249" s="45" t="s">
        <v>300</v>
      </c>
      <c r="C249" s="31"/>
      <c r="D249" s="156">
        <f>D251+D250</f>
        <v>309954</v>
      </c>
      <c r="E249" s="157"/>
    </row>
    <row r="250" spans="1:5" s="36" customFormat="1" ht="25.5" customHeight="1">
      <c r="A250" s="29" t="s">
        <v>37</v>
      </c>
      <c r="B250" s="45" t="s">
        <v>300</v>
      </c>
      <c r="C250" s="31" t="s">
        <v>38</v>
      </c>
      <c r="D250" s="22"/>
      <c r="E250" s="157"/>
    </row>
    <row r="251" spans="1:5" s="36" customFormat="1" ht="15">
      <c r="A251" s="78" t="s">
        <v>197</v>
      </c>
      <c r="B251" s="45" t="s">
        <v>300</v>
      </c>
      <c r="C251" s="31" t="s">
        <v>198</v>
      </c>
      <c r="D251" s="22">
        <v>309954</v>
      </c>
      <c r="E251" s="157"/>
    </row>
    <row r="252" spans="1:5" s="36" customFormat="1" ht="39">
      <c r="A252" s="78" t="s">
        <v>301</v>
      </c>
      <c r="B252" s="45" t="s">
        <v>302</v>
      </c>
      <c r="C252" s="31"/>
      <c r="D252" s="156">
        <f>D253</f>
        <v>1650000</v>
      </c>
      <c r="E252" s="157"/>
    </row>
    <row r="253" spans="1:5" s="36" customFormat="1" ht="15">
      <c r="A253" s="78" t="s">
        <v>197</v>
      </c>
      <c r="B253" s="45" t="s">
        <v>302</v>
      </c>
      <c r="C253" s="31" t="s">
        <v>198</v>
      </c>
      <c r="D253" s="156">
        <v>1650000</v>
      </c>
      <c r="E253" s="157"/>
    </row>
    <row r="254" spans="1:5" ht="45" customHeight="1">
      <c r="A254" s="41" t="s">
        <v>422</v>
      </c>
      <c r="B254" s="49" t="s">
        <v>423</v>
      </c>
      <c r="C254" s="21"/>
      <c r="D254" s="156">
        <f>D255+D260+D270</f>
        <v>29950007.060000002</v>
      </c>
      <c r="E254" s="155"/>
    </row>
    <row r="255" spans="1:5" s="36" customFormat="1" ht="63" customHeight="1">
      <c r="A255" s="41" t="s">
        <v>424</v>
      </c>
      <c r="B255" s="49" t="s">
        <v>425</v>
      </c>
      <c r="C255" s="56"/>
      <c r="D255" s="156">
        <f>D256</f>
        <v>150000</v>
      </c>
      <c r="E255" s="157"/>
    </row>
    <row r="256" spans="1:5" ht="45" customHeight="1">
      <c r="A256" s="41" t="s">
        <v>426</v>
      </c>
      <c r="B256" s="49" t="s">
        <v>427</v>
      </c>
      <c r="C256" s="56"/>
      <c r="D256" s="156">
        <f>D257</f>
        <v>150000</v>
      </c>
      <c r="E256" s="155"/>
    </row>
    <row r="257" spans="1:5" ht="15.75" customHeight="1">
      <c r="A257" s="41" t="s">
        <v>428</v>
      </c>
      <c r="B257" s="49" t="s">
        <v>429</v>
      </c>
      <c r="C257" s="56"/>
      <c r="D257" s="156">
        <f>D258+D259</f>
        <v>150000</v>
      </c>
      <c r="E257" s="155"/>
    </row>
    <row r="258" spans="1:5" s="36" customFormat="1" ht="26.25">
      <c r="A258" s="29" t="s">
        <v>37</v>
      </c>
      <c r="B258" s="49" t="s">
        <v>429</v>
      </c>
      <c r="C258" s="56" t="s">
        <v>38</v>
      </c>
      <c r="D258" s="22">
        <v>100000</v>
      </c>
      <c r="E258" s="157"/>
    </row>
    <row r="259" spans="1:5" s="36" customFormat="1" ht="15">
      <c r="A259" s="26" t="s">
        <v>210</v>
      </c>
      <c r="B259" s="49" t="s">
        <v>429</v>
      </c>
      <c r="C259" s="56" t="s">
        <v>211</v>
      </c>
      <c r="D259" s="22">
        <v>50000</v>
      </c>
      <c r="E259" s="157"/>
    </row>
    <row r="260" spans="1:5" s="36" customFormat="1" ht="68.25" customHeight="1">
      <c r="A260" s="66" t="s">
        <v>546</v>
      </c>
      <c r="B260" s="49" t="s">
        <v>547</v>
      </c>
      <c r="C260" s="21"/>
      <c r="D260" s="156">
        <f>D261+D265</f>
        <v>12722100</v>
      </c>
      <c r="E260" s="157"/>
    </row>
    <row r="261" spans="1:5" s="36" customFormat="1" ht="44.25" customHeight="1">
      <c r="A261" s="66" t="s">
        <v>548</v>
      </c>
      <c r="B261" s="49" t="s">
        <v>549</v>
      </c>
      <c r="C261" s="21"/>
      <c r="D261" s="156">
        <f>D262</f>
        <v>200000</v>
      </c>
      <c r="E261" s="157"/>
    </row>
    <row r="262" spans="1:5" ht="39">
      <c r="A262" s="26" t="s">
        <v>550</v>
      </c>
      <c r="B262" s="49" t="s">
        <v>551</v>
      </c>
      <c r="C262" s="21"/>
      <c r="D262" s="156">
        <f>D264+D263</f>
        <v>200000</v>
      </c>
      <c r="E262" s="155"/>
    </row>
    <row r="263" spans="1:5" ht="0.75" customHeight="1" hidden="1">
      <c r="A263" s="29" t="s">
        <v>25</v>
      </c>
      <c r="B263" s="49" t="s">
        <v>551</v>
      </c>
      <c r="C263" s="21" t="s">
        <v>26</v>
      </c>
      <c r="D263" s="156">
        <f>3195-3195</f>
        <v>0</v>
      </c>
      <c r="E263" s="155"/>
    </row>
    <row r="264" spans="1:5" s="36" customFormat="1" ht="25.5" customHeight="1">
      <c r="A264" s="29" t="s">
        <v>37</v>
      </c>
      <c r="B264" s="49" t="s">
        <v>551</v>
      </c>
      <c r="C264" s="21" t="s">
        <v>38</v>
      </c>
      <c r="D264" s="156">
        <v>200000</v>
      </c>
      <c r="E264" s="157"/>
    </row>
    <row r="265" spans="1:5" s="36" customFormat="1" ht="25.5">
      <c r="A265" s="52" t="s">
        <v>552</v>
      </c>
      <c r="B265" s="49" t="s">
        <v>553</v>
      </c>
      <c r="C265" s="21"/>
      <c r="D265" s="156">
        <f>D266</f>
        <v>12522100</v>
      </c>
      <c r="E265" s="157"/>
    </row>
    <row r="266" spans="1:5" s="36" customFormat="1" ht="25.5">
      <c r="A266" s="41" t="s">
        <v>199</v>
      </c>
      <c r="B266" s="49" t="s">
        <v>554</v>
      </c>
      <c r="C266" s="21"/>
      <c r="D266" s="156">
        <f>D267+D268+D269</f>
        <v>12522100</v>
      </c>
      <c r="E266" s="157"/>
    </row>
    <row r="267" spans="1:5" ht="39">
      <c r="A267" s="29" t="s">
        <v>25</v>
      </c>
      <c r="B267" s="49" t="s">
        <v>554</v>
      </c>
      <c r="C267" s="21" t="s">
        <v>26</v>
      </c>
      <c r="D267" s="22">
        <v>6725100</v>
      </c>
      <c r="E267" s="155"/>
    </row>
    <row r="268" spans="1:5" ht="26.25">
      <c r="A268" s="29" t="s">
        <v>37</v>
      </c>
      <c r="B268" s="49" t="s">
        <v>554</v>
      </c>
      <c r="C268" s="21" t="s">
        <v>38</v>
      </c>
      <c r="D268" s="22">
        <f>1387000+2035000</f>
        <v>3422000</v>
      </c>
      <c r="E268" s="155"/>
    </row>
    <row r="269" spans="1:5" ht="15">
      <c r="A269" s="41" t="s">
        <v>79</v>
      </c>
      <c r="B269" s="49" t="s">
        <v>554</v>
      </c>
      <c r="C269" s="21" t="s">
        <v>80</v>
      </c>
      <c r="D269" s="22">
        <v>2375000</v>
      </c>
      <c r="E269" s="155"/>
    </row>
    <row r="270" spans="1:5" s="36" customFormat="1" ht="58.5" customHeight="1">
      <c r="A270" s="66" t="s">
        <v>430</v>
      </c>
      <c r="B270" s="49" t="s">
        <v>431</v>
      </c>
      <c r="C270" s="56"/>
      <c r="D270" s="156">
        <f>D271+D283+D280</f>
        <v>17077907.060000002</v>
      </c>
      <c r="E270" s="157"/>
    </row>
    <row r="271" spans="1:5" ht="25.5">
      <c r="A271" s="41" t="s">
        <v>432</v>
      </c>
      <c r="B271" s="49" t="s">
        <v>433</v>
      </c>
      <c r="C271" s="56"/>
      <c r="D271" s="156">
        <f>D272+D275+D278</f>
        <v>1814670</v>
      </c>
      <c r="E271" s="155"/>
    </row>
    <row r="272" spans="1:5" ht="15">
      <c r="A272" s="26" t="s">
        <v>434</v>
      </c>
      <c r="B272" s="49" t="s">
        <v>435</v>
      </c>
      <c r="C272" s="21"/>
      <c r="D272" s="156">
        <f>D273+D274</f>
        <v>706632</v>
      </c>
      <c r="E272" s="155"/>
    </row>
    <row r="273" spans="1:5" ht="26.25">
      <c r="A273" s="29" t="s">
        <v>37</v>
      </c>
      <c r="B273" s="49" t="s">
        <v>435</v>
      </c>
      <c r="C273" s="56" t="s">
        <v>38</v>
      </c>
      <c r="D273" s="22">
        <v>297132</v>
      </c>
      <c r="E273" s="155"/>
    </row>
    <row r="274" spans="1:5" ht="15">
      <c r="A274" s="26" t="s">
        <v>210</v>
      </c>
      <c r="B274" s="49" t="s">
        <v>435</v>
      </c>
      <c r="C274" s="56" t="s">
        <v>211</v>
      </c>
      <c r="D274" s="22">
        <v>409500</v>
      </c>
      <c r="E274" s="155"/>
    </row>
    <row r="275" spans="1:5" ht="18.75" customHeight="1">
      <c r="A275" s="124" t="s">
        <v>436</v>
      </c>
      <c r="B275" s="49" t="s">
        <v>437</v>
      </c>
      <c r="C275" s="21"/>
      <c r="D275" s="156">
        <f>D277+D276</f>
        <v>1108038</v>
      </c>
      <c r="E275" s="155"/>
    </row>
    <row r="276" spans="1:5" ht="29.25" customHeight="1">
      <c r="A276" s="29" t="s">
        <v>37</v>
      </c>
      <c r="B276" s="49" t="s">
        <v>437</v>
      </c>
      <c r="C276" s="56" t="s">
        <v>38</v>
      </c>
      <c r="D276" s="22">
        <v>478038</v>
      </c>
      <c r="E276" s="155"/>
    </row>
    <row r="277" spans="1:5" ht="20.25" customHeight="1">
      <c r="A277" s="26" t="s">
        <v>210</v>
      </c>
      <c r="B277" s="49" t="s">
        <v>437</v>
      </c>
      <c r="C277" s="56" t="s">
        <v>211</v>
      </c>
      <c r="D277" s="22">
        <v>630000</v>
      </c>
      <c r="E277" s="155"/>
    </row>
    <row r="278" spans="1:5" ht="21" customHeight="1" hidden="1">
      <c r="A278" s="124" t="s">
        <v>438</v>
      </c>
      <c r="B278" s="49" t="s">
        <v>439</v>
      </c>
      <c r="C278" s="21"/>
      <c r="D278" s="22">
        <f>D279</f>
        <v>0</v>
      </c>
      <c r="E278" s="155"/>
    </row>
    <row r="279" spans="1:5" ht="21" customHeight="1" hidden="1">
      <c r="A279" s="26" t="s">
        <v>210</v>
      </c>
      <c r="B279" s="49" t="s">
        <v>439</v>
      </c>
      <c r="C279" s="56" t="s">
        <v>211</v>
      </c>
      <c r="D279" s="22"/>
      <c r="E279" s="155"/>
    </row>
    <row r="280" spans="1:5" ht="15.75" customHeight="1">
      <c r="A280" s="41" t="s">
        <v>440</v>
      </c>
      <c r="B280" s="49" t="s">
        <v>441</v>
      </c>
      <c r="C280" s="56"/>
      <c r="D280" s="156">
        <f>D281</f>
        <v>40000</v>
      </c>
      <c r="E280" s="155"/>
    </row>
    <row r="281" spans="1:5" ht="15" customHeight="1">
      <c r="A281" s="29" t="s">
        <v>438</v>
      </c>
      <c r="B281" s="49" t="s">
        <v>442</v>
      </c>
      <c r="C281" s="56"/>
      <c r="D281" s="156">
        <f>D282</f>
        <v>40000</v>
      </c>
      <c r="E281" s="155"/>
    </row>
    <row r="282" spans="1:5" ht="22.5" customHeight="1">
      <c r="A282" s="89" t="s">
        <v>37</v>
      </c>
      <c r="B282" s="49" t="s">
        <v>442</v>
      </c>
      <c r="C282" s="56" t="s">
        <v>38</v>
      </c>
      <c r="D282" s="156">
        <v>40000</v>
      </c>
      <c r="E282" s="155"/>
    </row>
    <row r="283" spans="1:5" ht="39.75" customHeight="1">
      <c r="A283" s="41" t="s">
        <v>443</v>
      </c>
      <c r="B283" s="49" t="s">
        <v>444</v>
      </c>
      <c r="C283" s="56"/>
      <c r="D283" s="156">
        <f>D288+D284+D286</f>
        <v>15223237.06</v>
      </c>
      <c r="E283" s="155"/>
    </row>
    <row r="284" spans="1:5" ht="27.75" customHeight="1">
      <c r="A284" s="41" t="s">
        <v>724</v>
      </c>
      <c r="B284" s="49" t="s">
        <v>723</v>
      </c>
      <c r="C284" s="56"/>
      <c r="D284" s="156">
        <v>9186415</v>
      </c>
      <c r="E284" s="155"/>
    </row>
    <row r="285" spans="1:5" ht="39.75" customHeight="1">
      <c r="A285" s="29" t="s">
        <v>37</v>
      </c>
      <c r="B285" s="49" t="s">
        <v>723</v>
      </c>
      <c r="C285" s="56" t="s">
        <v>38</v>
      </c>
      <c r="D285" s="156">
        <v>9186415</v>
      </c>
      <c r="E285" s="155"/>
    </row>
    <row r="286" spans="1:5" ht="33" customHeight="1">
      <c r="A286" s="41" t="s">
        <v>725</v>
      </c>
      <c r="B286" s="49" t="s">
        <v>722</v>
      </c>
      <c r="C286" s="56"/>
      <c r="D286" s="156">
        <v>3937035</v>
      </c>
      <c r="E286" s="155"/>
    </row>
    <row r="287" spans="1:5" ht="39.75" customHeight="1">
      <c r="A287" s="29" t="s">
        <v>37</v>
      </c>
      <c r="B287" s="49" t="s">
        <v>722</v>
      </c>
      <c r="C287" s="56" t="s">
        <v>38</v>
      </c>
      <c r="D287" s="156">
        <v>3937035</v>
      </c>
      <c r="E287" s="155"/>
    </row>
    <row r="288" spans="1:5" ht="24" customHeight="1">
      <c r="A288" s="27" t="s">
        <v>199</v>
      </c>
      <c r="B288" s="49" t="s">
        <v>445</v>
      </c>
      <c r="C288" s="56"/>
      <c r="D288" s="156">
        <f>D289+D290+D291</f>
        <v>2099787.06</v>
      </c>
      <c r="E288" s="155"/>
    </row>
    <row r="289" spans="1:5" ht="30.75" customHeight="1">
      <c r="A289" s="26" t="s">
        <v>446</v>
      </c>
      <c r="B289" s="49" t="s">
        <v>445</v>
      </c>
      <c r="C289" s="21" t="s">
        <v>26</v>
      </c>
      <c r="D289" s="22">
        <v>657700</v>
      </c>
      <c r="E289" s="155"/>
    </row>
    <row r="290" spans="1:5" ht="27" customHeight="1">
      <c r="A290" s="29" t="s">
        <v>37</v>
      </c>
      <c r="B290" s="49" t="s">
        <v>445</v>
      </c>
      <c r="C290" s="56" t="s">
        <v>38</v>
      </c>
      <c r="D290" s="22">
        <v>1390477.06</v>
      </c>
      <c r="E290" s="155"/>
    </row>
    <row r="291" spans="1:5" ht="18.75" customHeight="1">
      <c r="A291" s="41" t="s">
        <v>79</v>
      </c>
      <c r="B291" s="49" t="s">
        <v>445</v>
      </c>
      <c r="C291" s="56" t="s">
        <v>80</v>
      </c>
      <c r="D291" s="22">
        <v>51610</v>
      </c>
      <c r="E291" s="155"/>
    </row>
    <row r="292" spans="1:5" ht="43.5" customHeight="1">
      <c r="A292" s="83" t="s">
        <v>667</v>
      </c>
      <c r="B292" s="20" t="s">
        <v>142</v>
      </c>
      <c r="C292" s="31"/>
      <c r="D292" s="22">
        <f>D293</f>
        <v>1250000</v>
      </c>
      <c r="E292" s="155"/>
    </row>
    <row r="293" spans="1:5" s="36" customFormat="1" ht="57.75" customHeight="1">
      <c r="A293" s="66" t="s">
        <v>143</v>
      </c>
      <c r="B293" s="20" t="s">
        <v>144</v>
      </c>
      <c r="C293" s="31"/>
      <c r="D293" s="22">
        <f>D294</f>
        <v>1250000</v>
      </c>
      <c r="E293" s="157"/>
    </row>
    <row r="294" spans="1:5" s="36" customFormat="1" ht="27" customHeight="1">
      <c r="A294" s="66" t="s">
        <v>145</v>
      </c>
      <c r="B294" s="20" t="s">
        <v>146</v>
      </c>
      <c r="C294" s="31"/>
      <c r="D294" s="22">
        <f>D295</f>
        <v>1250000</v>
      </c>
      <c r="E294" s="157"/>
    </row>
    <row r="295" spans="1:5" ht="17.25" customHeight="1">
      <c r="A295" s="66" t="s">
        <v>147</v>
      </c>
      <c r="B295" s="20" t="s">
        <v>148</v>
      </c>
      <c r="C295" s="31"/>
      <c r="D295" s="22">
        <f>D297+D296</f>
        <v>1250000</v>
      </c>
      <c r="E295" s="155"/>
    </row>
    <row r="296" spans="1:5" ht="30.75" customHeight="1" hidden="1">
      <c r="A296" s="26" t="s">
        <v>446</v>
      </c>
      <c r="B296" s="20" t="s">
        <v>148</v>
      </c>
      <c r="C296" s="31" t="s">
        <v>26</v>
      </c>
      <c r="D296" s="22"/>
      <c r="E296" s="155"/>
    </row>
    <row r="297" spans="1:5" ht="27" customHeight="1">
      <c r="A297" s="29" t="s">
        <v>37</v>
      </c>
      <c r="B297" s="20" t="s">
        <v>148</v>
      </c>
      <c r="C297" s="21" t="s">
        <v>38</v>
      </c>
      <c r="D297" s="22">
        <v>1250000</v>
      </c>
      <c r="E297" s="155"/>
    </row>
    <row r="298" spans="1:5" ht="33" customHeight="1">
      <c r="A298" s="19" t="s">
        <v>56</v>
      </c>
      <c r="B298" s="30" t="s">
        <v>57</v>
      </c>
      <c r="C298" s="21"/>
      <c r="D298" s="156">
        <f>D299</f>
        <v>556209</v>
      </c>
      <c r="E298" s="155"/>
    </row>
    <row r="299" spans="1:5" s="36" customFormat="1" ht="60" customHeight="1">
      <c r="A299" s="40" t="s">
        <v>58</v>
      </c>
      <c r="B299" s="30" t="s">
        <v>59</v>
      </c>
      <c r="C299" s="21"/>
      <c r="D299" s="156">
        <f>D300</f>
        <v>556209</v>
      </c>
      <c r="E299" s="157"/>
    </row>
    <row r="300" spans="1:5" s="36" customFormat="1" ht="29.25" customHeight="1">
      <c r="A300" s="41" t="s">
        <v>60</v>
      </c>
      <c r="B300" s="30" t="s">
        <v>61</v>
      </c>
      <c r="C300" s="21"/>
      <c r="D300" s="156">
        <f>D301+D304</f>
        <v>556209</v>
      </c>
      <c r="E300" s="157"/>
    </row>
    <row r="301" spans="1:5" ht="21" customHeight="1">
      <c r="A301" s="124" t="s">
        <v>62</v>
      </c>
      <c r="B301" s="30" t="s">
        <v>63</v>
      </c>
      <c r="C301" s="21"/>
      <c r="D301" s="156">
        <f>D302+D303</f>
        <v>326209</v>
      </c>
      <c r="E301" s="155"/>
    </row>
    <row r="302" spans="1:5" ht="42.75" customHeight="1">
      <c r="A302" s="29" t="s">
        <v>25</v>
      </c>
      <c r="B302" s="30" t="s">
        <v>63</v>
      </c>
      <c r="C302" s="31" t="s">
        <v>26</v>
      </c>
      <c r="D302" s="22">
        <v>316209</v>
      </c>
      <c r="E302" s="155"/>
    </row>
    <row r="303" spans="1:5" ht="26.25">
      <c r="A303" s="29" t="s">
        <v>37</v>
      </c>
      <c r="B303" s="30" t="s">
        <v>63</v>
      </c>
      <c r="C303" s="31" t="s">
        <v>38</v>
      </c>
      <c r="D303" s="22">
        <v>10000</v>
      </c>
      <c r="E303" s="155"/>
    </row>
    <row r="304" spans="1:5" ht="26.25">
      <c r="A304" s="29" t="s">
        <v>151</v>
      </c>
      <c r="B304" s="30" t="s">
        <v>152</v>
      </c>
      <c r="C304" s="21"/>
      <c r="D304" s="22">
        <f>D305</f>
        <v>230000</v>
      </c>
      <c r="E304" s="155"/>
    </row>
    <row r="305" spans="1:5" ht="26.25">
      <c r="A305" s="29" t="s">
        <v>37</v>
      </c>
      <c r="B305" s="30" t="s">
        <v>152</v>
      </c>
      <c r="C305" s="31" t="s">
        <v>38</v>
      </c>
      <c r="D305" s="22">
        <v>230000</v>
      </c>
      <c r="E305" s="155"/>
    </row>
    <row r="306" spans="1:5" ht="44.25" customHeight="1">
      <c r="A306" s="65" t="s">
        <v>153</v>
      </c>
      <c r="B306" s="49" t="s">
        <v>154</v>
      </c>
      <c r="C306" s="21"/>
      <c r="D306" s="22">
        <f>D307+D326+D331</f>
        <v>19840999.5</v>
      </c>
      <c r="E306" s="155"/>
    </row>
    <row r="307" spans="1:5" s="36" customFormat="1" ht="51">
      <c r="A307" s="66" t="s">
        <v>243</v>
      </c>
      <c r="B307" s="49" t="s">
        <v>244</v>
      </c>
      <c r="C307" s="21"/>
      <c r="D307" s="22">
        <f>D308+D315</f>
        <v>17966743.5</v>
      </c>
      <c r="E307" s="157"/>
    </row>
    <row r="308" spans="1:4" s="36" customFormat="1" ht="25.5">
      <c r="A308" s="41" t="s">
        <v>245</v>
      </c>
      <c r="B308" s="49" t="s">
        <v>246</v>
      </c>
      <c r="C308" s="21"/>
      <c r="D308" s="22">
        <f>D309+D311+D313</f>
        <v>13272743.5</v>
      </c>
    </row>
    <row r="309" spans="1:4" s="36" customFormat="1" ht="15">
      <c r="A309" s="29" t="s">
        <v>251</v>
      </c>
      <c r="B309" s="49" t="s">
        <v>699</v>
      </c>
      <c r="C309" s="21"/>
      <c r="D309" s="22">
        <f>D310</f>
        <v>5533573</v>
      </c>
    </row>
    <row r="310" spans="1:4" s="36" customFormat="1" ht="15">
      <c r="A310" s="29" t="s">
        <v>87</v>
      </c>
      <c r="B310" s="49" t="s">
        <v>699</v>
      </c>
      <c r="C310" s="21" t="s">
        <v>38</v>
      </c>
      <c r="D310" s="22">
        <v>5533573</v>
      </c>
    </row>
    <row r="311" spans="1:4" ht="15">
      <c r="A311" s="29" t="s">
        <v>255</v>
      </c>
      <c r="B311" s="49" t="s">
        <v>700</v>
      </c>
      <c r="C311" s="21"/>
      <c r="D311" s="22">
        <f>D312</f>
        <v>5375550</v>
      </c>
    </row>
    <row r="312" spans="1:4" ht="15">
      <c r="A312" s="29" t="s">
        <v>87</v>
      </c>
      <c r="B312" s="49" t="s">
        <v>700</v>
      </c>
      <c r="C312" s="21" t="s">
        <v>38</v>
      </c>
      <c r="D312" s="22">
        <v>5375550</v>
      </c>
    </row>
    <row r="313" spans="1:4" ht="26.25">
      <c r="A313" s="29" t="s">
        <v>247</v>
      </c>
      <c r="B313" s="49" t="s">
        <v>248</v>
      </c>
      <c r="C313" s="21"/>
      <c r="D313" s="22">
        <f>D314</f>
        <v>2363620.5</v>
      </c>
    </row>
    <row r="314" spans="1:4" ht="15">
      <c r="A314" s="29" t="s">
        <v>87</v>
      </c>
      <c r="B314" s="49" t="s">
        <v>248</v>
      </c>
      <c r="C314" s="21" t="s">
        <v>38</v>
      </c>
      <c r="D314" s="22">
        <v>2363620.5</v>
      </c>
    </row>
    <row r="315" spans="1:4" ht="25.5">
      <c r="A315" s="41" t="s">
        <v>249</v>
      </c>
      <c r="B315" s="49" t="s">
        <v>250</v>
      </c>
      <c r="C315" s="21"/>
      <c r="D315" s="22">
        <f>D316+D324+D322</f>
        <v>4694000</v>
      </c>
    </row>
    <row r="316" spans="1:4" s="36" customFormat="1" ht="15">
      <c r="A316" s="29" t="s">
        <v>251</v>
      </c>
      <c r="B316" s="49" t="s">
        <v>252</v>
      </c>
      <c r="C316" s="21"/>
      <c r="D316" s="22">
        <f>D317</f>
        <v>1800000</v>
      </c>
    </row>
    <row r="317" spans="1:4" ht="21.75" customHeight="1">
      <c r="A317" s="67" t="s">
        <v>253</v>
      </c>
      <c r="B317" s="49" t="s">
        <v>252</v>
      </c>
      <c r="C317" s="21" t="s">
        <v>254</v>
      </c>
      <c r="D317" s="22">
        <v>1800000</v>
      </c>
    </row>
    <row r="318" spans="1:4" ht="33" customHeight="1" hidden="1">
      <c r="A318" s="41" t="s">
        <v>257</v>
      </c>
      <c r="B318" s="49" t="s">
        <v>258</v>
      </c>
      <c r="C318" s="21"/>
      <c r="D318" s="22">
        <f>D319</f>
        <v>0</v>
      </c>
    </row>
    <row r="319" spans="1:4" ht="37.5" customHeight="1" hidden="1">
      <c r="A319" s="68" t="s">
        <v>253</v>
      </c>
      <c r="B319" s="49" t="s">
        <v>258</v>
      </c>
      <c r="C319" s="21" t="s">
        <v>254</v>
      </c>
      <c r="D319" s="22"/>
    </row>
    <row r="320" spans="1:4" ht="45.75" customHeight="1" hidden="1">
      <c r="A320" s="69" t="s">
        <v>259</v>
      </c>
      <c r="B320" s="49" t="s">
        <v>260</v>
      </c>
      <c r="C320" s="21"/>
      <c r="D320" s="22">
        <f>D321</f>
        <v>0</v>
      </c>
    </row>
    <row r="321" spans="1:4" ht="36" customHeight="1" hidden="1">
      <c r="A321" s="68" t="s">
        <v>253</v>
      </c>
      <c r="B321" s="49" t="s">
        <v>260</v>
      </c>
      <c r="C321" s="21" t="s">
        <v>254</v>
      </c>
      <c r="D321" s="22"/>
    </row>
    <row r="322" spans="1:4" ht="26.25">
      <c r="A322" s="29" t="s">
        <v>261</v>
      </c>
      <c r="B322" s="49" t="s">
        <v>262</v>
      </c>
      <c r="C322" s="21"/>
      <c r="D322" s="22">
        <f>D323</f>
        <v>1250000</v>
      </c>
    </row>
    <row r="323" spans="1:4" ht="30">
      <c r="A323" s="68" t="s">
        <v>253</v>
      </c>
      <c r="B323" s="49" t="s">
        <v>262</v>
      </c>
      <c r="C323" s="21" t="s">
        <v>254</v>
      </c>
      <c r="D323" s="22">
        <f>650000+600000</f>
        <v>1250000</v>
      </c>
    </row>
    <row r="324" spans="1:4" ht="15">
      <c r="A324" s="29" t="s">
        <v>255</v>
      </c>
      <c r="B324" s="49" t="s">
        <v>256</v>
      </c>
      <c r="C324" s="21"/>
      <c r="D324" s="22">
        <f>D325</f>
        <v>1644000</v>
      </c>
    </row>
    <row r="325" spans="1:4" ht="26.25">
      <c r="A325" s="67" t="s">
        <v>253</v>
      </c>
      <c r="B325" s="49" t="s">
        <v>256</v>
      </c>
      <c r="C325" s="21" t="s">
        <v>254</v>
      </c>
      <c r="D325" s="22">
        <f>1494000+150000</f>
        <v>1644000</v>
      </c>
    </row>
    <row r="326" spans="1:4" s="36" customFormat="1" ht="54.75" customHeight="1">
      <c r="A326" s="70" t="s">
        <v>236</v>
      </c>
      <c r="B326" s="49" t="s">
        <v>237</v>
      </c>
      <c r="C326" s="21"/>
      <c r="D326" s="156">
        <f>D327</f>
        <v>1599256</v>
      </c>
    </row>
    <row r="327" spans="1:4" s="36" customFormat="1" ht="30" customHeight="1">
      <c r="A327" s="41" t="s">
        <v>238</v>
      </c>
      <c r="B327" s="49" t="s">
        <v>239</v>
      </c>
      <c r="C327" s="21"/>
      <c r="D327" s="156">
        <f>D328</f>
        <v>1599256</v>
      </c>
    </row>
    <row r="328" spans="1:5" ht="15">
      <c r="A328" s="26" t="s">
        <v>240</v>
      </c>
      <c r="B328" s="49" t="s">
        <v>241</v>
      </c>
      <c r="C328" s="21"/>
      <c r="D328" s="156">
        <f>D330+D329</f>
        <v>1599256</v>
      </c>
      <c r="E328" s="155"/>
    </row>
    <row r="329" spans="1:5" ht="15">
      <c r="A329" s="29" t="s">
        <v>87</v>
      </c>
      <c r="B329" s="49" t="s">
        <v>241</v>
      </c>
      <c r="C329" s="21" t="s">
        <v>38</v>
      </c>
      <c r="D329" s="22">
        <v>10000</v>
      </c>
      <c r="E329" s="155"/>
    </row>
    <row r="330" spans="1:5" ht="15">
      <c r="A330" s="29" t="s">
        <v>79</v>
      </c>
      <c r="B330" s="49" t="s">
        <v>241</v>
      </c>
      <c r="C330" s="21" t="s">
        <v>80</v>
      </c>
      <c r="D330" s="22">
        <f>901000+688256</f>
        <v>1589256</v>
      </c>
      <c r="E330" s="155"/>
    </row>
    <row r="331" spans="1:5" s="36" customFormat="1" ht="63.75">
      <c r="A331" s="70" t="s">
        <v>155</v>
      </c>
      <c r="B331" s="49" t="s">
        <v>156</v>
      </c>
      <c r="C331" s="21"/>
      <c r="D331" s="156">
        <f>D332+D335</f>
        <v>275000</v>
      </c>
      <c r="E331" s="157"/>
    </row>
    <row r="332" spans="1:4" ht="25.5" hidden="1">
      <c r="A332" s="54" t="s">
        <v>263</v>
      </c>
      <c r="B332" s="49" t="s">
        <v>264</v>
      </c>
      <c r="C332" s="21"/>
      <c r="D332" s="156">
        <f>D333</f>
        <v>243000</v>
      </c>
    </row>
    <row r="333" spans="1:4" ht="15">
      <c r="A333" s="41" t="s">
        <v>265</v>
      </c>
      <c r="B333" s="49" t="s">
        <v>266</v>
      </c>
      <c r="C333" s="21"/>
      <c r="D333" s="156">
        <f>D334</f>
        <v>243000</v>
      </c>
    </row>
    <row r="334" spans="1:4" ht="26.25">
      <c r="A334" s="29" t="s">
        <v>37</v>
      </c>
      <c r="B334" s="49" t="s">
        <v>266</v>
      </c>
      <c r="C334" s="21" t="s">
        <v>38</v>
      </c>
      <c r="D334" s="156">
        <f>600000-357000</f>
        <v>243000</v>
      </c>
    </row>
    <row r="335" spans="1:4" ht="57.75" customHeight="1">
      <c r="A335" s="131" t="s">
        <v>404</v>
      </c>
      <c r="B335" s="49" t="s">
        <v>405</v>
      </c>
      <c r="C335" s="21"/>
      <c r="D335" s="156">
        <f>D336</f>
        <v>32000</v>
      </c>
    </row>
    <row r="336" spans="1:4" ht="31.5" customHeight="1">
      <c r="A336" s="41" t="s">
        <v>159</v>
      </c>
      <c r="B336" s="49" t="s">
        <v>406</v>
      </c>
      <c r="C336" s="21"/>
      <c r="D336" s="156">
        <f>D337</f>
        <v>32000</v>
      </c>
    </row>
    <row r="337" spans="1:4" ht="27.75" customHeight="1">
      <c r="A337" s="29" t="s">
        <v>37</v>
      </c>
      <c r="B337" s="49" t="s">
        <v>406</v>
      </c>
      <c r="C337" s="21" t="s">
        <v>38</v>
      </c>
      <c r="D337" s="22">
        <v>32000</v>
      </c>
    </row>
    <row r="338" spans="1:5" ht="43.5" customHeight="1">
      <c r="A338" s="26" t="s">
        <v>64</v>
      </c>
      <c r="B338" s="30" t="s">
        <v>65</v>
      </c>
      <c r="C338" s="31"/>
      <c r="D338" s="156">
        <f>D345+D339</f>
        <v>1852200</v>
      </c>
      <c r="E338" s="28"/>
    </row>
    <row r="339" spans="1:5" ht="68.25" customHeight="1">
      <c r="A339" s="54" t="s">
        <v>161</v>
      </c>
      <c r="B339" s="30" t="s">
        <v>162</v>
      </c>
      <c r="C339" s="21"/>
      <c r="D339" s="22">
        <f>D340</f>
        <v>1240600</v>
      </c>
      <c r="E339" s="28"/>
    </row>
    <row r="340" spans="1:5" ht="31.5" customHeight="1">
      <c r="A340" s="40" t="s">
        <v>163</v>
      </c>
      <c r="B340" s="45" t="s">
        <v>164</v>
      </c>
      <c r="C340" s="21"/>
      <c r="D340" s="22">
        <f>D341+D343</f>
        <v>1240600</v>
      </c>
      <c r="E340" s="28"/>
    </row>
    <row r="341" spans="1:5" ht="32.25" customHeight="1">
      <c r="A341" s="29" t="s">
        <v>165</v>
      </c>
      <c r="B341" s="45" t="s">
        <v>166</v>
      </c>
      <c r="C341" s="21"/>
      <c r="D341" s="22">
        <f>D342</f>
        <v>1159600</v>
      </c>
      <c r="E341" s="28"/>
    </row>
    <row r="342" spans="1:5" ht="28.5" customHeight="1">
      <c r="A342" s="29" t="s">
        <v>37</v>
      </c>
      <c r="B342" s="45" t="s">
        <v>166</v>
      </c>
      <c r="C342" s="21" t="s">
        <v>38</v>
      </c>
      <c r="D342" s="22">
        <v>1159600</v>
      </c>
      <c r="E342" s="28"/>
    </row>
    <row r="343" spans="1:5" ht="23.25" customHeight="1">
      <c r="A343" s="29" t="s">
        <v>167</v>
      </c>
      <c r="B343" s="45" t="s">
        <v>168</v>
      </c>
      <c r="C343" s="21"/>
      <c r="D343" s="22">
        <f>D344</f>
        <v>81000</v>
      </c>
      <c r="E343" s="28"/>
    </row>
    <row r="344" spans="1:5" ht="28.5" customHeight="1">
      <c r="A344" s="29" t="s">
        <v>37</v>
      </c>
      <c r="B344" s="45" t="s">
        <v>168</v>
      </c>
      <c r="C344" s="21" t="s">
        <v>38</v>
      </c>
      <c r="D344" s="22">
        <f>61000+20000</f>
        <v>81000</v>
      </c>
      <c r="E344" s="28"/>
    </row>
    <row r="345" spans="1:4" s="36" customFormat="1" ht="59.25" customHeight="1">
      <c r="A345" s="26" t="s">
        <v>66</v>
      </c>
      <c r="B345" s="30" t="s">
        <v>67</v>
      </c>
      <c r="C345" s="31"/>
      <c r="D345" s="156">
        <f>D347+D350</f>
        <v>611600</v>
      </c>
    </row>
    <row r="346" spans="1:4" ht="45.75" customHeight="1">
      <c r="A346" s="40" t="s">
        <v>68</v>
      </c>
      <c r="B346" s="30" t="s">
        <v>69</v>
      </c>
      <c r="C346" s="31"/>
      <c r="D346" s="156">
        <f>D347+D350</f>
        <v>611600</v>
      </c>
    </row>
    <row r="347" spans="1:4" ht="40.5" customHeight="1">
      <c r="A347" s="124" t="s">
        <v>70</v>
      </c>
      <c r="B347" s="20" t="s">
        <v>71</v>
      </c>
      <c r="C347" s="21"/>
      <c r="D347" s="156">
        <f>D348+D349</f>
        <v>305800</v>
      </c>
    </row>
    <row r="348" spans="1:4" ht="43.5" customHeight="1">
      <c r="A348" s="29" t="s">
        <v>25</v>
      </c>
      <c r="B348" s="20" t="s">
        <v>71</v>
      </c>
      <c r="C348" s="31" t="s">
        <v>26</v>
      </c>
      <c r="D348" s="22">
        <v>305800</v>
      </c>
    </row>
    <row r="349" spans="1:4" ht="26.25" hidden="1">
      <c r="A349" s="29" t="s">
        <v>37</v>
      </c>
      <c r="B349" s="20" t="s">
        <v>71</v>
      </c>
      <c r="C349" s="31" t="s">
        <v>38</v>
      </c>
      <c r="D349" s="22"/>
    </row>
    <row r="350" spans="1:4" ht="33.75" customHeight="1">
      <c r="A350" s="124" t="s">
        <v>72</v>
      </c>
      <c r="B350" s="20" t="s">
        <v>73</v>
      </c>
      <c r="C350" s="21"/>
      <c r="D350" s="156">
        <f>D351+D352</f>
        <v>305800</v>
      </c>
    </row>
    <row r="351" spans="1:4" ht="39">
      <c r="A351" s="29" t="s">
        <v>25</v>
      </c>
      <c r="B351" s="20" t="s">
        <v>73</v>
      </c>
      <c r="C351" s="31" t="s">
        <v>26</v>
      </c>
      <c r="D351" s="22">
        <f>305800-2000</f>
        <v>303800</v>
      </c>
    </row>
    <row r="352" spans="1:4" ht="26.25">
      <c r="A352" s="29" t="s">
        <v>37</v>
      </c>
      <c r="B352" s="20" t="s">
        <v>73</v>
      </c>
      <c r="C352" s="31" t="s">
        <v>38</v>
      </c>
      <c r="D352" s="22">
        <v>2000</v>
      </c>
    </row>
    <row r="353" spans="1:6" ht="59.25" customHeight="1">
      <c r="A353" s="40" t="s">
        <v>216</v>
      </c>
      <c r="B353" s="49" t="s">
        <v>217</v>
      </c>
      <c r="C353" s="31"/>
      <c r="D353" s="156">
        <f>D354</f>
        <v>51000</v>
      </c>
      <c r="E353" s="159"/>
      <c r="F353" s="160"/>
    </row>
    <row r="354" spans="1:6" ht="84.75" customHeight="1">
      <c r="A354" s="72" t="s">
        <v>218</v>
      </c>
      <c r="B354" s="49" t="s">
        <v>219</v>
      </c>
      <c r="C354" s="31"/>
      <c r="D354" s="156">
        <f>D355+D358+D361+D364</f>
        <v>51000</v>
      </c>
      <c r="E354" s="161"/>
      <c r="F354" s="160"/>
    </row>
    <row r="355" spans="1:6" ht="25.5" hidden="1">
      <c r="A355" s="72" t="s">
        <v>220</v>
      </c>
      <c r="B355" s="49" t="s">
        <v>221</v>
      </c>
      <c r="C355" s="31"/>
      <c r="D355" s="156">
        <f>D356</f>
        <v>0</v>
      </c>
      <c r="E355" s="159"/>
      <c r="F355" s="160"/>
    </row>
    <row r="356" spans="1:6" ht="26.25" hidden="1">
      <c r="A356" s="29" t="s">
        <v>222</v>
      </c>
      <c r="B356" s="49" t="s">
        <v>223</v>
      </c>
      <c r="C356" s="31"/>
      <c r="D356" s="156">
        <f>D357</f>
        <v>0</v>
      </c>
      <c r="E356" s="159"/>
      <c r="F356" s="160"/>
    </row>
    <row r="357" spans="1:6" ht="26.25" hidden="1">
      <c r="A357" s="29" t="s">
        <v>37</v>
      </c>
      <c r="B357" s="49" t="s">
        <v>223</v>
      </c>
      <c r="C357" s="31" t="s">
        <v>38</v>
      </c>
      <c r="D357" s="156"/>
      <c r="E357" s="159"/>
      <c r="F357" s="160"/>
    </row>
    <row r="358" spans="1:6" ht="57" customHeight="1">
      <c r="A358" s="72" t="s">
        <v>224</v>
      </c>
      <c r="B358" s="49" t="s">
        <v>225</v>
      </c>
      <c r="C358" s="31"/>
      <c r="D358" s="156">
        <f>D359</f>
        <v>51000</v>
      </c>
      <c r="E358" s="159"/>
      <c r="F358" s="160"/>
    </row>
    <row r="359" spans="1:6" ht="26.25">
      <c r="A359" s="29" t="s">
        <v>222</v>
      </c>
      <c r="B359" s="49" t="s">
        <v>226</v>
      </c>
      <c r="C359" s="31"/>
      <c r="D359" s="156">
        <f>D360</f>
        <v>51000</v>
      </c>
      <c r="E359" s="159"/>
      <c r="F359" s="160"/>
    </row>
    <row r="360" spans="1:5" ht="26.25">
      <c r="A360" s="29" t="s">
        <v>37</v>
      </c>
      <c r="B360" s="49" t="s">
        <v>226</v>
      </c>
      <c r="C360" s="31" t="s">
        <v>38</v>
      </c>
      <c r="D360" s="22">
        <v>51000</v>
      </c>
      <c r="E360" s="159"/>
    </row>
    <row r="361" spans="1:5" ht="38.25" hidden="1">
      <c r="A361" s="72" t="s">
        <v>227</v>
      </c>
      <c r="B361" s="49" t="s">
        <v>228</v>
      </c>
      <c r="C361" s="31"/>
      <c r="D361" s="156">
        <f>D362</f>
        <v>0</v>
      </c>
      <c r="E361" s="159"/>
    </row>
    <row r="362" spans="1:5" ht="26.25" hidden="1">
      <c r="A362" s="29" t="s">
        <v>222</v>
      </c>
      <c r="B362" s="49" t="s">
        <v>229</v>
      </c>
      <c r="C362" s="31"/>
      <c r="D362" s="156">
        <f>D363</f>
        <v>0</v>
      </c>
      <c r="E362" s="159"/>
    </row>
    <row r="363" spans="1:5" ht="26.25" hidden="1">
      <c r="A363" s="29" t="s">
        <v>37</v>
      </c>
      <c r="B363" s="49" t="s">
        <v>229</v>
      </c>
      <c r="C363" s="31" t="s">
        <v>38</v>
      </c>
      <c r="D363" s="156"/>
      <c r="E363" s="159"/>
    </row>
    <row r="364" spans="1:5" ht="25.5" hidden="1">
      <c r="A364" s="72" t="s">
        <v>230</v>
      </c>
      <c r="B364" s="49" t="s">
        <v>231</v>
      </c>
      <c r="C364" s="31"/>
      <c r="D364" s="156">
        <f>D365</f>
        <v>0</v>
      </c>
      <c r="E364" s="159"/>
    </row>
    <row r="365" spans="1:5" ht="26.25" hidden="1">
      <c r="A365" s="29" t="s">
        <v>222</v>
      </c>
      <c r="B365" s="49" t="s">
        <v>232</v>
      </c>
      <c r="C365" s="31"/>
      <c r="D365" s="156">
        <f>D366</f>
        <v>0</v>
      </c>
      <c r="E365" s="159"/>
    </row>
    <row r="366" spans="1:5" ht="26.25" hidden="1">
      <c r="A366" s="29" t="s">
        <v>37</v>
      </c>
      <c r="B366" s="49" t="s">
        <v>232</v>
      </c>
      <c r="C366" s="31" t="s">
        <v>38</v>
      </c>
      <c r="D366" s="156"/>
      <c r="E366" s="159"/>
    </row>
    <row r="367" spans="1:5" ht="33.75" customHeight="1">
      <c r="A367" s="40" t="s">
        <v>570</v>
      </c>
      <c r="B367" s="45" t="s">
        <v>558</v>
      </c>
      <c r="C367" s="21"/>
      <c r="D367" s="156">
        <f>D368+D372</f>
        <v>11501809</v>
      </c>
      <c r="E367" s="28"/>
    </row>
    <row r="368" spans="1:5" s="36" customFormat="1" ht="57" customHeight="1" hidden="1">
      <c r="A368" s="19" t="s">
        <v>559</v>
      </c>
      <c r="B368" s="45" t="s">
        <v>560</v>
      </c>
      <c r="C368" s="21"/>
      <c r="D368" s="156">
        <f>D369</f>
        <v>0</v>
      </c>
      <c r="E368" s="74"/>
    </row>
    <row r="369" spans="1:4" ht="48" customHeight="1" hidden="1">
      <c r="A369" s="19" t="s">
        <v>561</v>
      </c>
      <c r="B369" s="45" t="s">
        <v>562</v>
      </c>
      <c r="C369" s="21"/>
      <c r="D369" s="156">
        <f>D370</f>
        <v>0</v>
      </c>
    </row>
    <row r="370" spans="1:4" ht="19.5" customHeight="1" hidden="1">
      <c r="A370" s="26" t="s">
        <v>563</v>
      </c>
      <c r="B370" s="45" t="s">
        <v>564</v>
      </c>
      <c r="C370" s="21"/>
      <c r="D370" s="156">
        <f>D371</f>
        <v>0</v>
      </c>
    </row>
    <row r="371" spans="1:4" ht="19.5" customHeight="1" hidden="1">
      <c r="A371" s="19" t="s">
        <v>565</v>
      </c>
      <c r="B371" s="45" t="s">
        <v>564</v>
      </c>
      <c r="C371" s="21" t="s">
        <v>566</v>
      </c>
      <c r="D371" s="156"/>
    </row>
    <row r="372" spans="1:4" s="36" customFormat="1" ht="60" customHeight="1">
      <c r="A372" s="19" t="s">
        <v>571</v>
      </c>
      <c r="B372" s="20" t="s">
        <v>572</v>
      </c>
      <c r="C372" s="21"/>
      <c r="D372" s="156">
        <f>D373</f>
        <v>11501809</v>
      </c>
    </row>
    <row r="373" spans="1:4" s="36" customFormat="1" ht="36" customHeight="1">
      <c r="A373" s="40" t="s">
        <v>573</v>
      </c>
      <c r="B373" s="20" t="s">
        <v>574</v>
      </c>
      <c r="C373" s="21"/>
      <c r="D373" s="156">
        <f>D374</f>
        <v>11501809</v>
      </c>
    </row>
    <row r="374" spans="1:4" ht="29.25" customHeight="1">
      <c r="A374" s="124" t="s">
        <v>575</v>
      </c>
      <c r="B374" s="20" t="s">
        <v>576</v>
      </c>
      <c r="C374" s="21"/>
      <c r="D374" s="156">
        <f>D375</f>
        <v>11501809</v>
      </c>
    </row>
    <row r="375" spans="1:4" s="36" customFormat="1" ht="15">
      <c r="A375" s="78" t="s">
        <v>197</v>
      </c>
      <c r="B375" s="20" t="s">
        <v>576</v>
      </c>
      <c r="C375" s="31" t="s">
        <v>198</v>
      </c>
      <c r="D375" s="22">
        <v>11501809</v>
      </c>
    </row>
    <row r="376" spans="1:5" ht="25.5">
      <c r="A376" s="66" t="s">
        <v>303</v>
      </c>
      <c r="B376" s="20" t="s">
        <v>304</v>
      </c>
      <c r="C376" s="31"/>
      <c r="D376" s="162">
        <f>D377+D381</f>
        <v>20000</v>
      </c>
      <c r="E376" s="116"/>
    </row>
    <row r="377" spans="1:5" s="36" customFormat="1" ht="54.75" customHeight="1">
      <c r="A377" s="131" t="s">
        <v>305</v>
      </c>
      <c r="B377" s="20" t="s">
        <v>306</v>
      </c>
      <c r="C377" s="31"/>
      <c r="D377" s="156">
        <f>D378</f>
        <v>20000</v>
      </c>
      <c r="E377" s="163"/>
    </row>
    <row r="378" spans="1:5" ht="26.25">
      <c r="A378" s="131" t="s">
        <v>307</v>
      </c>
      <c r="B378" s="20" t="s">
        <v>308</v>
      </c>
      <c r="C378" s="31"/>
      <c r="D378" s="156">
        <f>D379</f>
        <v>20000</v>
      </c>
      <c r="E378" s="164"/>
    </row>
    <row r="379" spans="1:5" ht="28.5">
      <c r="A379" s="27" t="s">
        <v>309</v>
      </c>
      <c r="B379" s="20" t="s">
        <v>310</v>
      </c>
      <c r="C379" s="31"/>
      <c r="D379" s="156">
        <f>D380</f>
        <v>20000</v>
      </c>
      <c r="E379" s="164"/>
    </row>
    <row r="380" spans="1:5" ht="28.5">
      <c r="A380" s="29" t="s">
        <v>37</v>
      </c>
      <c r="B380" s="20" t="s">
        <v>310</v>
      </c>
      <c r="C380" s="31" t="s">
        <v>38</v>
      </c>
      <c r="D380" s="156">
        <v>20000</v>
      </c>
      <c r="E380" s="164"/>
    </row>
    <row r="381" spans="1:5" ht="54.75" customHeight="1" hidden="1">
      <c r="A381" s="40" t="s">
        <v>311</v>
      </c>
      <c r="B381" s="20" t="s">
        <v>312</v>
      </c>
      <c r="C381" s="31"/>
      <c r="D381" s="156">
        <f>D382</f>
        <v>0</v>
      </c>
      <c r="E381" s="164"/>
    </row>
    <row r="382" spans="1:5" ht="43.5" customHeight="1" hidden="1">
      <c r="A382" s="131" t="s">
        <v>313</v>
      </c>
      <c r="B382" s="20" t="s">
        <v>314</v>
      </c>
      <c r="C382" s="31"/>
      <c r="D382" s="156">
        <f>D383</f>
        <v>0</v>
      </c>
      <c r="E382" s="164"/>
    </row>
    <row r="383" spans="1:5" ht="31.5" customHeight="1" hidden="1">
      <c r="A383" s="29" t="s">
        <v>315</v>
      </c>
      <c r="B383" s="20" t="s">
        <v>316</v>
      </c>
      <c r="C383" s="31"/>
      <c r="D383" s="156">
        <f>D384</f>
        <v>0</v>
      </c>
      <c r="E383" s="164"/>
    </row>
    <row r="384" spans="1:5" ht="28.5" hidden="1">
      <c r="A384" s="29" t="s">
        <v>37</v>
      </c>
      <c r="B384" s="20" t="s">
        <v>316</v>
      </c>
      <c r="C384" s="31" t="s">
        <v>38</v>
      </c>
      <c r="D384" s="156"/>
      <c r="E384" s="164"/>
    </row>
    <row r="385" spans="1:5" ht="46.5" customHeight="1" hidden="1">
      <c r="A385" s="66" t="s">
        <v>267</v>
      </c>
      <c r="B385" s="49" t="s">
        <v>268</v>
      </c>
      <c r="C385" s="31"/>
      <c r="D385" s="156">
        <f>D386</f>
        <v>0</v>
      </c>
      <c r="E385" s="116"/>
    </row>
    <row r="386" spans="1:5" s="36" customFormat="1" ht="3" customHeight="1" hidden="1">
      <c r="A386" s="134" t="s">
        <v>346</v>
      </c>
      <c r="B386" s="49" t="s">
        <v>270</v>
      </c>
      <c r="C386" s="31"/>
      <c r="D386" s="156">
        <f>D387+D398</f>
        <v>0</v>
      </c>
      <c r="E386" s="163"/>
    </row>
    <row r="387" spans="1:5" ht="26.25" customHeight="1" hidden="1">
      <c r="A387" s="78" t="s">
        <v>347</v>
      </c>
      <c r="B387" s="49" t="s">
        <v>348</v>
      </c>
      <c r="C387" s="31"/>
      <c r="D387" s="156">
        <f>D388+D390+D392+D394+D396</f>
        <v>0</v>
      </c>
      <c r="E387" s="164"/>
    </row>
    <row r="388" spans="1:5" ht="24" customHeight="1" hidden="1">
      <c r="A388" s="50" t="s">
        <v>349</v>
      </c>
      <c r="B388" s="49" t="s">
        <v>350</v>
      </c>
      <c r="C388" s="31"/>
      <c r="D388" s="156">
        <f>D389</f>
        <v>0</v>
      </c>
      <c r="E388" s="164"/>
    </row>
    <row r="389" spans="1:5" ht="26.25" hidden="1">
      <c r="A389" s="78" t="s">
        <v>197</v>
      </c>
      <c r="B389" s="49" t="s">
        <v>350</v>
      </c>
      <c r="C389" s="31" t="s">
        <v>198</v>
      </c>
      <c r="D389" s="22"/>
      <c r="E389" s="164"/>
    </row>
    <row r="390" spans="1:5" ht="26.25" hidden="1">
      <c r="A390" s="72" t="s">
        <v>351</v>
      </c>
      <c r="B390" s="49" t="s">
        <v>352</v>
      </c>
      <c r="C390" s="31"/>
      <c r="D390" s="156">
        <f>D391</f>
        <v>0</v>
      </c>
      <c r="E390" s="164"/>
    </row>
    <row r="391" spans="1:5" ht="26.25" hidden="1">
      <c r="A391" s="78" t="s">
        <v>197</v>
      </c>
      <c r="B391" s="49" t="s">
        <v>352</v>
      </c>
      <c r="C391" s="31" t="s">
        <v>198</v>
      </c>
      <c r="D391" s="156">
        <f>15000-15000</f>
        <v>0</v>
      </c>
      <c r="E391" s="164"/>
    </row>
    <row r="392" spans="1:5" ht="44.25" customHeight="1" hidden="1">
      <c r="A392" s="27" t="s">
        <v>344</v>
      </c>
      <c r="B392" s="49" t="s">
        <v>357</v>
      </c>
      <c r="C392" s="31"/>
      <c r="D392" s="22">
        <f>D393</f>
        <v>0</v>
      </c>
      <c r="E392" s="164"/>
    </row>
    <row r="393" spans="1:5" ht="26.25" hidden="1">
      <c r="A393" s="78" t="s">
        <v>197</v>
      </c>
      <c r="B393" s="49" t="s">
        <v>357</v>
      </c>
      <c r="C393" s="31" t="s">
        <v>198</v>
      </c>
      <c r="D393" s="22"/>
      <c r="E393" s="164"/>
    </row>
    <row r="394" spans="1:5" ht="38.25" hidden="1">
      <c r="A394" s="72" t="s">
        <v>353</v>
      </c>
      <c r="B394" s="49" t="s">
        <v>354</v>
      </c>
      <c r="C394" s="31"/>
      <c r="D394" s="22">
        <f>D395</f>
        <v>0</v>
      </c>
      <c r="E394" s="164"/>
    </row>
    <row r="395" spans="1:5" ht="26.25" hidden="1">
      <c r="A395" s="78" t="s">
        <v>197</v>
      </c>
      <c r="B395" s="49" t="s">
        <v>354</v>
      </c>
      <c r="C395" s="31" t="s">
        <v>198</v>
      </c>
      <c r="D395" s="22"/>
      <c r="E395" s="164"/>
    </row>
    <row r="396" spans="1:5" ht="26.25" hidden="1">
      <c r="A396" s="81" t="s">
        <v>355</v>
      </c>
      <c r="B396" s="49" t="s">
        <v>356</v>
      </c>
      <c r="C396" s="31"/>
      <c r="D396" s="22">
        <f>D397</f>
        <v>0</v>
      </c>
      <c r="E396" s="164"/>
    </row>
    <row r="397" spans="1:5" ht="26.25" hidden="1">
      <c r="A397" s="78" t="s">
        <v>197</v>
      </c>
      <c r="B397" s="49" t="s">
        <v>356</v>
      </c>
      <c r="C397" s="31" t="s">
        <v>198</v>
      </c>
      <c r="D397" s="22"/>
      <c r="E397" s="164"/>
    </row>
    <row r="398" spans="1:5" ht="26.25" hidden="1">
      <c r="A398" s="41" t="s">
        <v>249</v>
      </c>
      <c r="B398" s="57" t="s">
        <v>271</v>
      </c>
      <c r="C398" s="21"/>
      <c r="D398" s="22">
        <f>D399</f>
        <v>0</v>
      </c>
      <c r="E398" s="164"/>
    </row>
    <row r="399" spans="1:5" ht="26.25" hidden="1">
      <c r="A399" s="72" t="s">
        <v>272</v>
      </c>
      <c r="B399" s="49" t="s">
        <v>273</v>
      </c>
      <c r="C399" s="21"/>
      <c r="D399" s="22">
        <f>D400</f>
        <v>0</v>
      </c>
      <c r="E399" s="164"/>
    </row>
    <row r="400" spans="1:5" ht="27.75" customHeight="1" hidden="1">
      <c r="A400" s="26" t="s">
        <v>253</v>
      </c>
      <c r="B400" s="49" t="s">
        <v>273</v>
      </c>
      <c r="C400" s="21" t="s">
        <v>254</v>
      </c>
      <c r="D400" s="22"/>
      <c r="E400" s="164"/>
    </row>
    <row r="401" spans="1:5" ht="29.25" customHeight="1">
      <c r="A401" s="83" t="s">
        <v>407</v>
      </c>
      <c r="B401" s="20" t="s">
        <v>408</v>
      </c>
      <c r="C401" s="31"/>
      <c r="D401" s="156">
        <f>D402</f>
        <v>30000</v>
      </c>
      <c r="E401" s="116"/>
    </row>
    <row r="402" spans="1:5" ht="45.75" customHeight="1">
      <c r="A402" s="40" t="s">
        <v>409</v>
      </c>
      <c r="B402" s="20" t="s">
        <v>410</v>
      </c>
      <c r="C402" s="31"/>
      <c r="D402" s="156">
        <f>D403</f>
        <v>30000</v>
      </c>
      <c r="E402" s="164"/>
    </row>
    <row r="403" spans="1:5" ht="28.5" customHeight="1">
      <c r="A403" s="72" t="s">
        <v>411</v>
      </c>
      <c r="B403" s="20" t="s">
        <v>412</v>
      </c>
      <c r="C403" s="31"/>
      <c r="D403" s="156">
        <f>D404</f>
        <v>30000</v>
      </c>
      <c r="E403" s="164"/>
    </row>
    <row r="404" spans="1:5" ht="20.25" customHeight="1">
      <c r="A404" s="72" t="s">
        <v>413</v>
      </c>
      <c r="B404" s="20" t="s">
        <v>414</v>
      </c>
      <c r="C404" s="31"/>
      <c r="D404" s="156">
        <f>D405</f>
        <v>30000</v>
      </c>
      <c r="E404" s="164"/>
    </row>
    <row r="405" spans="1:5" ht="29.25" customHeight="1">
      <c r="A405" s="89" t="s">
        <v>37</v>
      </c>
      <c r="B405" s="20" t="s">
        <v>414</v>
      </c>
      <c r="C405" s="21" t="s">
        <v>38</v>
      </c>
      <c r="D405" s="156">
        <v>30000</v>
      </c>
      <c r="E405" s="164"/>
    </row>
    <row r="406" spans="1:5" ht="46.5" customHeight="1" hidden="1">
      <c r="A406" s="63" t="s">
        <v>717</v>
      </c>
      <c r="B406" s="20" t="s">
        <v>714</v>
      </c>
      <c r="C406" s="31"/>
      <c r="D406" s="156">
        <f>D407</f>
        <v>0</v>
      </c>
      <c r="E406" s="116"/>
    </row>
    <row r="407" spans="1:5" ht="72.75" customHeight="1" hidden="1">
      <c r="A407" s="29" t="s">
        <v>718</v>
      </c>
      <c r="B407" s="20" t="s">
        <v>715</v>
      </c>
      <c r="C407" s="31"/>
      <c r="D407" s="156">
        <f>D408</f>
        <v>0</v>
      </c>
      <c r="E407" s="164"/>
    </row>
    <row r="408" spans="1:5" ht="46.5" customHeight="1" hidden="1">
      <c r="A408" s="29" t="s">
        <v>719</v>
      </c>
      <c r="B408" s="20" t="s">
        <v>716</v>
      </c>
      <c r="C408" s="31"/>
      <c r="D408" s="156">
        <f>D409</f>
        <v>0</v>
      </c>
      <c r="E408" s="164"/>
    </row>
    <row r="409" spans="1:5" ht="46.5" customHeight="1" hidden="1">
      <c r="A409" s="41" t="s">
        <v>159</v>
      </c>
      <c r="B409" s="20" t="s">
        <v>720</v>
      </c>
      <c r="C409" s="31"/>
      <c r="D409" s="156">
        <f>D410</f>
        <v>0</v>
      </c>
      <c r="E409" s="164"/>
    </row>
    <row r="410" spans="1:5" ht="30" customHeight="1" hidden="1">
      <c r="A410" s="29" t="s">
        <v>37</v>
      </c>
      <c r="B410" s="20" t="s">
        <v>720</v>
      </c>
      <c r="C410" s="21" t="s">
        <v>38</v>
      </c>
      <c r="D410" s="156"/>
      <c r="E410" s="164"/>
    </row>
    <row r="411" spans="1:5" ht="41.25" customHeight="1">
      <c r="A411" s="55" t="s">
        <v>169</v>
      </c>
      <c r="B411" s="49" t="s">
        <v>170</v>
      </c>
      <c r="C411" s="21"/>
      <c r="D411" s="22">
        <f>D412+D416</f>
        <v>440000</v>
      </c>
      <c r="E411" s="116"/>
    </row>
    <row r="412" spans="1:5" ht="38.25" hidden="1">
      <c r="A412" s="72" t="s">
        <v>171</v>
      </c>
      <c r="B412" s="49" t="s">
        <v>172</v>
      </c>
      <c r="C412" s="21"/>
      <c r="D412" s="22">
        <f>D413</f>
        <v>0</v>
      </c>
      <c r="E412" s="164"/>
    </row>
    <row r="413" spans="1:5" ht="26.25" hidden="1">
      <c r="A413" s="72" t="s">
        <v>173</v>
      </c>
      <c r="B413" s="49" t="s">
        <v>174</v>
      </c>
      <c r="C413" s="21"/>
      <c r="D413" s="22">
        <f>D414</f>
        <v>0</v>
      </c>
      <c r="E413" s="164"/>
    </row>
    <row r="414" spans="1:5" ht="28.5" hidden="1">
      <c r="A414" s="29" t="s">
        <v>175</v>
      </c>
      <c r="B414" s="49" t="s">
        <v>176</v>
      </c>
      <c r="C414" s="21"/>
      <c r="D414" s="22">
        <f>D415</f>
        <v>0</v>
      </c>
      <c r="E414" s="164"/>
    </row>
    <row r="415" spans="1:5" ht="26.25" hidden="1">
      <c r="A415" s="29" t="s">
        <v>37</v>
      </c>
      <c r="B415" s="49" t="s">
        <v>176</v>
      </c>
      <c r="C415" s="21" t="s">
        <v>38</v>
      </c>
      <c r="D415" s="22">
        <f>15000-15000</f>
        <v>0</v>
      </c>
      <c r="E415" s="165"/>
    </row>
    <row r="416" spans="1:5" ht="57.75" customHeight="1">
      <c r="A416" s="72" t="s">
        <v>177</v>
      </c>
      <c r="B416" s="49" t="s">
        <v>178</v>
      </c>
      <c r="C416" s="21"/>
      <c r="D416" s="22">
        <f>D417</f>
        <v>440000</v>
      </c>
      <c r="E416" s="164"/>
    </row>
    <row r="417" spans="1:5" ht="19.5" customHeight="1">
      <c r="A417" s="72" t="s">
        <v>179</v>
      </c>
      <c r="B417" s="49" t="s">
        <v>180</v>
      </c>
      <c r="C417" s="21"/>
      <c r="D417" s="22">
        <f>D418</f>
        <v>440000</v>
      </c>
      <c r="E417" s="164"/>
    </row>
    <row r="418" spans="1:5" ht="26.25">
      <c r="A418" s="72" t="s">
        <v>139</v>
      </c>
      <c r="B418" s="49" t="s">
        <v>181</v>
      </c>
      <c r="C418" s="21"/>
      <c r="D418" s="22">
        <f>D419</f>
        <v>440000</v>
      </c>
      <c r="E418" s="164"/>
    </row>
    <row r="419" spans="1:5" ht="26.25">
      <c r="A419" s="29" t="s">
        <v>37</v>
      </c>
      <c r="B419" s="49" t="s">
        <v>181</v>
      </c>
      <c r="C419" s="21" t="s">
        <v>38</v>
      </c>
      <c r="D419" s="22">
        <v>440000</v>
      </c>
      <c r="E419" s="165"/>
    </row>
    <row r="420" spans="1:5" ht="33" customHeight="1">
      <c r="A420" s="29" t="s">
        <v>598</v>
      </c>
      <c r="B420" s="49" t="s">
        <v>183</v>
      </c>
      <c r="C420" s="56"/>
      <c r="D420" s="156">
        <f>D421</f>
        <v>1381292</v>
      </c>
      <c r="E420" s="116"/>
    </row>
    <row r="421" spans="1:4" s="36" customFormat="1" ht="61.5" customHeight="1">
      <c r="A421" s="29" t="s">
        <v>184</v>
      </c>
      <c r="B421" s="49" t="s">
        <v>185</v>
      </c>
      <c r="C421" s="56"/>
      <c r="D421" s="156">
        <f>D423</f>
        <v>1381292</v>
      </c>
    </row>
    <row r="422" spans="1:4" s="36" customFormat="1" ht="60" customHeight="1">
      <c r="A422" s="59" t="s">
        <v>186</v>
      </c>
      <c r="B422" s="49" t="s">
        <v>187</v>
      </c>
      <c r="C422" s="56"/>
      <c r="D422" s="156">
        <f>D423</f>
        <v>1381292</v>
      </c>
    </row>
    <row r="423" spans="1:4" s="36" customFormat="1" ht="36.75" customHeight="1">
      <c r="A423" s="27" t="s">
        <v>188</v>
      </c>
      <c r="B423" s="49" t="s">
        <v>189</v>
      </c>
      <c r="C423" s="56"/>
      <c r="D423" s="156">
        <f>D424+D425</f>
        <v>1381292</v>
      </c>
    </row>
    <row r="424" spans="1:4" ht="39">
      <c r="A424" s="29" t="s">
        <v>25</v>
      </c>
      <c r="B424" s="49" t="s">
        <v>189</v>
      </c>
      <c r="C424" s="56" t="s">
        <v>26</v>
      </c>
      <c r="D424" s="22">
        <v>842580</v>
      </c>
    </row>
    <row r="425" spans="1:4" ht="26.25">
      <c r="A425" s="29" t="s">
        <v>37</v>
      </c>
      <c r="B425" s="49" t="s">
        <v>189</v>
      </c>
      <c r="C425" s="56" t="s">
        <v>38</v>
      </c>
      <c r="D425" s="22">
        <v>538712</v>
      </c>
    </row>
    <row r="426" spans="1:5" ht="15">
      <c r="A426" s="29" t="s">
        <v>19</v>
      </c>
      <c r="B426" s="30" t="s">
        <v>20</v>
      </c>
      <c r="C426" s="21"/>
      <c r="D426" s="156">
        <f>D427</f>
        <v>1561000</v>
      </c>
      <c r="E426" s="28"/>
    </row>
    <row r="427" spans="1:5" s="36" customFormat="1" ht="15">
      <c r="A427" s="26" t="s">
        <v>21</v>
      </c>
      <c r="B427" s="30" t="s">
        <v>22</v>
      </c>
      <c r="C427" s="21"/>
      <c r="D427" s="156">
        <f>D428</f>
        <v>1561000</v>
      </c>
      <c r="E427" s="157"/>
    </row>
    <row r="428" spans="1:5" ht="26.25">
      <c r="A428" s="27" t="s">
        <v>23</v>
      </c>
      <c r="B428" s="30" t="s">
        <v>24</v>
      </c>
      <c r="C428" s="21"/>
      <c r="D428" s="156">
        <f>D429</f>
        <v>1561000</v>
      </c>
      <c r="E428" s="155"/>
    </row>
    <row r="429" spans="1:5" ht="39">
      <c r="A429" s="29" t="s">
        <v>25</v>
      </c>
      <c r="B429" s="30" t="s">
        <v>24</v>
      </c>
      <c r="C429" s="31" t="s">
        <v>26</v>
      </c>
      <c r="D429" s="22">
        <v>1561000</v>
      </c>
      <c r="E429" s="155"/>
    </row>
    <row r="430" spans="1:5" ht="15" customHeight="1">
      <c r="A430" s="29" t="s">
        <v>74</v>
      </c>
      <c r="B430" s="20" t="s">
        <v>75</v>
      </c>
      <c r="C430" s="21"/>
      <c r="D430" s="156">
        <f>D431</f>
        <v>17721601</v>
      </c>
      <c r="E430" s="155"/>
    </row>
    <row r="431" spans="1:5" s="36" customFormat="1" ht="15.75" customHeight="1">
      <c r="A431" s="27" t="s">
        <v>76</v>
      </c>
      <c r="B431" s="20" t="s">
        <v>77</v>
      </c>
      <c r="C431" s="21"/>
      <c r="D431" s="156">
        <f>D435+D432</f>
        <v>17721601</v>
      </c>
      <c r="E431" s="157"/>
    </row>
    <row r="432" spans="1:5" ht="27.75" customHeight="1">
      <c r="A432" s="48" t="s">
        <v>190</v>
      </c>
      <c r="B432" s="20" t="s">
        <v>191</v>
      </c>
      <c r="C432" s="56"/>
      <c r="D432" s="22">
        <f>D433+D434</f>
        <v>332701</v>
      </c>
      <c r="E432" s="155"/>
    </row>
    <row r="433" spans="1:5" ht="37.5" customHeight="1">
      <c r="A433" s="29" t="s">
        <v>25</v>
      </c>
      <c r="B433" s="20" t="s">
        <v>191</v>
      </c>
      <c r="C433" s="56" t="s">
        <v>26</v>
      </c>
      <c r="D433" s="22">
        <v>332701</v>
      </c>
      <c r="E433" s="155"/>
    </row>
    <row r="434" spans="1:5" ht="26.25" hidden="1">
      <c r="A434" s="29" t="s">
        <v>37</v>
      </c>
      <c r="B434" s="20" t="s">
        <v>191</v>
      </c>
      <c r="C434" s="56" t="s">
        <v>38</v>
      </c>
      <c r="D434" s="22"/>
      <c r="E434" s="155"/>
    </row>
    <row r="435" spans="1:5" ht="27.75" customHeight="1">
      <c r="A435" s="27" t="s">
        <v>23</v>
      </c>
      <c r="B435" s="20" t="s">
        <v>78</v>
      </c>
      <c r="C435" s="21"/>
      <c r="D435" s="156">
        <f>D436+D437+D438</f>
        <v>17388900</v>
      </c>
      <c r="E435" s="155"/>
    </row>
    <row r="436" spans="1:5" ht="39">
      <c r="A436" s="29" t="s">
        <v>25</v>
      </c>
      <c r="B436" s="20" t="s">
        <v>78</v>
      </c>
      <c r="C436" s="31" t="s">
        <v>26</v>
      </c>
      <c r="D436" s="22">
        <v>17211400</v>
      </c>
      <c r="E436" s="155"/>
    </row>
    <row r="437" spans="1:5" ht="26.25">
      <c r="A437" s="29" t="s">
        <v>37</v>
      </c>
      <c r="B437" s="20" t="s">
        <v>78</v>
      </c>
      <c r="C437" s="31" t="s">
        <v>38</v>
      </c>
      <c r="D437" s="42">
        <v>90500</v>
      </c>
      <c r="E437" s="155"/>
    </row>
    <row r="438" spans="1:5" ht="15">
      <c r="A438" s="41" t="s">
        <v>79</v>
      </c>
      <c r="B438" s="20" t="s">
        <v>78</v>
      </c>
      <c r="C438" s="31" t="s">
        <v>80</v>
      </c>
      <c r="D438" s="22">
        <v>87000</v>
      </c>
      <c r="E438" s="155"/>
    </row>
    <row r="439" spans="1:5" ht="26.25">
      <c r="A439" s="44" t="s">
        <v>98</v>
      </c>
      <c r="B439" s="45" t="s">
        <v>99</v>
      </c>
      <c r="C439" s="31"/>
      <c r="D439" s="156">
        <f>D440</f>
        <v>486000</v>
      </c>
      <c r="E439" s="155"/>
    </row>
    <row r="440" spans="1:5" s="36" customFormat="1" ht="17.25" customHeight="1">
      <c r="A440" s="44" t="s">
        <v>100</v>
      </c>
      <c r="B440" s="45" t="s">
        <v>101</v>
      </c>
      <c r="C440" s="31"/>
      <c r="D440" s="156">
        <f>D441</f>
        <v>486000</v>
      </c>
      <c r="E440" s="157"/>
    </row>
    <row r="441" spans="1:5" ht="26.25">
      <c r="A441" s="27" t="s">
        <v>23</v>
      </c>
      <c r="B441" s="45" t="s">
        <v>102</v>
      </c>
      <c r="C441" s="21"/>
      <c r="D441" s="156">
        <f>D442+D443+D444</f>
        <v>486000</v>
      </c>
      <c r="E441" s="155"/>
    </row>
    <row r="442" spans="1:5" ht="37.5" customHeight="1">
      <c r="A442" s="29" t="s">
        <v>25</v>
      </c>
      <c r="B442" s="45" t="s">
        <v>102</v>
      </c>
      <c r="C442" s="31" t="s">
        <v>26</v>
      </c>
      <c r="D442" s="22">
        <v>486000</v>
      </c>
      <c r="E442" s="155"/>
    </row>
    <row r="443" spans="1:5" ht="15" hidden="1">
      <c r="A443" s="29" t="s">
        <v>87</v>
      </c>
      <c r="B443" s="45" t="s">
        <v>102</v>
      </c>
      <c r="C443" s="31" t="s">
        <v>38</v>
      </c>
      <c r="D443" s="22"/>
      <c r="E443" s="155"/>
    </row>
    <row r="444" spans="1:5" ht="15" hidden="1">
      <c r="A444" s="41" t="s">
        <v>79</v>
      </c>
      <c r="B444" s="45" t="s">
        <v>102</v>
      </c>
      <c r="C444" s="31" t="s">
        <v>80</v>
      </c>
      <c r="D444" s="156"/>
      <c r="E444" s="155"/>
    </row>
    <row r="445" spans="1:5" ht="28.5" customHeight="1">
      <c r="A445" s="29" t="s">
        <v>29</v>
      </c>
      <c r="B445" s="30" t="s">
        <v>30</v>
      </c>
      <c r="C445" s="21"/>
      <c r="D445" s="156">
        <f>D446+D449</f>
        <v>1694300</v>
      </c>
      <c r="E445" s="28"/>
    </row>
    <row r="446" spans="1:4" s="36" customFormat="1" ht="19.5" customHeight="1">
      <c r="A446" s="26" t="s">
        <v>31</v>
      </c>
      <c r="B446" s="30" t="s">
        <v>32</v>
      </c>
      <c r="C446" s="21"/>
      <c r="D446" s="156">
        <f>D447</f>
        <v>824000</v>
      </c>
    </row>
    <row r="447" spans="1:4" ht="30.75" customHeight="1">
      <c r="A447" s="27" t="s">
        <v>23</v>
      </c>
      <c r="B447" s="30" t="s">
        <v>33</v>
      </c>
      <c r="C447" s="31"/>
      <c r="D447" s="156">
        <f>D448</f>
        <v>824000</v>
      </c>
    </row>
    <row r="448" spans="1:4" ht="39.75" customHeight="1">
      <c r="A448" s="29" t="s">
        <v>25</v>
      </c>
      <c r="B448" s="30" t="s">
        <v>33</v>
      </c>
      <c r="C448" s="31" t="s">
        <v>26</v>
      </c>
      <c r="D448" s="22">
        <v>824000</v>
      </c>
    </row>
    <row r="449" spans="1:5" s="36" customFormat="1" ht="15.75" customHeight="1">
      <c r="A449" s="26" t="s">
        <v>34</v>
      </c>
      <c r="B449" s="30" t="s">
        <v>35</v>
      </c>
      <c r="C449" s="31"/>
      <c r="D449" s="156">
        <f>D450</f>
        <v>870300</v>
      </c>
      <c r="E449" s="157"/>
    </row>
    <row r="450" spans="1:5" ht="28.5" customHeight="1">
      <c r="A450" s="27" t="s">
        <v>23</v>
      </c>
      <c r="B450" s="30" t="s">
        <v>36</v>
      </c>
      <c r="C450" s="31"/>
      <c r="D450" s="156">
        <f>D451+D452+D453</f>
        <v>870300</v>
      </c>
      <c r="E450" s="155"/>
    </row>
    <row r="451" spans="1:5" ht="39">
      <c r="A451" s="29" t="s">
        <v>25</v>
      </c>
      <c r="B451" s="30" t="s">
        <v>36</v>
      </c>
      <c r="C451" s="31" t="s">
        <v>26</v>
      </c>
      <c r="D451" s="22">
        <v>870300</v>
      </c>
      <c r="E451" s="155"/>
    </row>
    <row r="452" spans="1:5" ht="15" hidden="1">
      <c r="A452" s="29" t="s">
        <v>87</v>
      </c>
      <c r="B452" s="30" t="s">
        <v>36</v>
      </c>
      <c r="C452" s="31" t="s">
        <v>38</v>
      </c>
      <c r="D452" s="22"/>
      <c r="E452" s="155"/>
    </row>
    <row r="453" spans="1:5" ht="15" hidden="1">
      <c r="A453" s="41" t="s">
        <v>79</v>
      </c>
      <c r="B453" s="30" t="s">
        <v>36</v>
      </c>
      <c r="C453" s="31" t="s">
        <v>80</v>
      </c>
      <c r="D453" s="156"/>
      <c r="E453" s="155"/>
    </row>
    <row r="454" spans="1:5" ht="26.25" customHeight="1">
      <c r="A454" s="29" t="s">
        <v>192</v>
      </c>
      <c r="B454" s="30" t="s">
        <v>193</v>
      </c>
      <c r="C454" s="56"/>
      <c r="D454" s="156">
        <f>D455</f>
        <v>13863394.810000002</v>
      </c>
      <c r="E454" s="155"/>
    </row>
    <row r="455" spans="1:5" s="36" customFormat="1" ht="17.25" customHeight="1">
      <c r="A455" s="29" t="s">
        <v>194</v>
      </c>
      <c r="B455" s="30" t="s">
        <v>195</v>
      </c>
      <c r="C455" s="56"/>
      <c r="D455" s="156">
        <f>D456</f>
        <v>13863394.810000002</v>
      </c>
      <c r="E455" s="157"/>
    </row>
    <row r="456" spans="1:5" ht="17.25" customHeight="1">
      <c r="A456" s="26" t="s">
        <v>139</v>
      </c>
      <c r="B456" s="30" t="s">
        <v>196</v>
      </c>
      <c r="C456" s="56"/>
      <c r="D456" s="156">
        <f>D457+D459+D458</f>
        <v>13863394.810000002</v>
      </c>
      <c r="E456" s="155"/>
    </row>
    <row r="457" spans="1:4" ht="16.5" customHeight="1">
      <c r="A457" s="29" t="s">
        <v>87</v>
      </c>
      <c r="B457" s="30" t="s">
        <v>196</v>
      </c>
      <c r="C457" s="56" t="s">
        <v>38</v>
      </c>
      <c r="D457" s="22">
        <v>129815</v>
      </c>
    </row>
    <row r="458" spans="1:4" ht="16.5" customHeight="1" hidden="1">
      <c r="A458" s="78" t="s">
        <v>197</v>
      </c>
      <c r="B458" s="30" t="s">
        <v>196</v>
      </c>
      <c r="C458" s="56" t="s">
        <v>198</v>
      </c>
      <c r="D458" s="22"/>
    </row>
    <row r="459" spans="1:4" ht="17.25" customHeight="1">
      <c r="A459" s="41" t="s">
        <v>79</v>
      </c>
      <c r="B459" s="30" t="s">
        <v>196</v>
      </c>
      <c r="C459" s="56" t="s">
        <v>80</v>
      </c>
      <c r="D459" s="22">
        <f>34002145.81+100000-20368566</f>
        <v>13733579.810000002</v>
      </c>
    </row>
    <row r="460" spans="1:7" ht="18.75" customHeight="1">
      <c r="A460" s="26" t="s">
        <v>81</v>
      </c>
      <c r="B460" s="45" t="s">
        <v>82</v>
      </c>
      <c r="C460" s="31"/>
      <c r="D460" s="156">
        <f>D461+D465+D486</f>
        <v>15588306</v>
      </c>
      <c r="E460" s="28"/>
      <c r="F460" s="155"/>
      <c r="G460" s="155"/>
    </row>
    <row r="461" spans="1:6" s="36" customFormat="1" ht="30" customHeight="1">
      <c r="A461" s="40" t="s">
        <v>83</v>
      </c>
      <c r="B461" s="20" t="s">
        <v>84</v>
      </c>
      <c r="C461" s="21"/>
      <c r="D461" s="156">
        <f>D462</f>
        <v>305800</v>
      </c>
      <c r="F461" s="157"/>
    </row>
    <row r="462" spans="1:6" ht="26.25">
      <c r="A462" s="27" t="s">
        <v>85</v>
      </c>
      <c r="B462" s="20" t="s">
        <v>86</v>
      </c>
      <c r="C462" s="21"/>
      <c r="D462" s="156">
        <f>D463+D464</f>
        <v>305800</v>
      </c>
      <c r="F462" s="155"/>
    </row>
    <row r="463" spans="1:6" ht="38.25" customHeight="1">
      <c r="A463" s="29" t="s">
        <v>25</v>
      </c>
      <c r="B463" s="20" t="s">
        <v>86</v>
      </c>
      <c r="C463" s="31" t="s">
        <v>26</v>
      </c>
      <c r="D463" s="22">
        <v>305800</v>
      </c>
      <c r="F463" s="155"/>
    </row>
    <row r="464" spans="1:6" ht="15" hidden="1">
      <c r="A464" s="29" t="s">
        <v>87</v>
      </c>
      <c r="B464" s="20" t="s">
        <v>86</v>
      </c>
      <c r="C464" s="31" t="s">
        <v>38</v>
      </c>
      <c r="D464" s="22">
        <f>20967-20967</f>
        <v>0</v>
      </c>
      <c r="F464" s="155"/>
    </row>
    <row r="465" spans="1:6" ht="18" customHeight="1">
      <c r="A465" s="29" t="s">
        <v>88</v>
      </c>
      <c r="B465" s="20" t="s">
        <v>89</v>
      </c>
      <c r="C465" s="31"/>
      <c r="D465" s="156">
        <f>D466+D468+D470+D472+D476+D482+D474+D484+D480</f>
        <v>15282506</v>
      </c>
      <c r="F465" s="155"/>
    </row>
    <row r="466" spans="1:6" ht="36.75" customHeight="1">
      <c r="A466" s="43" t="s">
        <v>496</v>
      </c>
      <c r="B466" s="20" t="s">
        <v>497</v>
      </c>
      <c r="C466" s="21"/>
      <c r="D466" s="156">
        <f>D467</f>
        <v>385299</v>
      </c>
      <c r="F466" s="155"/>
    </row>
    <row r="467" spans="1:6" ht="26.25" customHeight="1">
      <c r="A467" s="29" t="s">
        <v>37</v>
      </c>
      <c r="B467" s="20" t="s">
        <v>497</v>
      </c>
      <c r="C467" s="31" t="s">
        <v>38</v>
      </c>
      <c r="D467" s="22">
        <v>385299</v>
      </c>
      <c r="F467" s="155"/>
    </row>
    <row r="468" spans="1:6" ht="44.25" customHeight="1">
      <c r="A468" s="43" t="s">
        <v>90</v>
      </c>
      <c r="B468" s="20" t="s">
        <v>91</v>
      </c>
      <c r="C468" s="21"/>
      <c r="D468" s="156">
        <f>D469</f>
        <v>30580</v>
      </c>
      <c r="F468" s="155"/>
    </row>
    <row r="469" spans="1:6" ht="26.25">
      <c r="A469" s="29" t="s">
        <v>37</v>
      </c>
      <c r="B469" s="20" t="s">
        <v>91</v>
      </c>
      <c r="C469" s="31" t="s">
        <v>26</v>
      </c>
      <c r="D469" s="22">
        <v>30580</v>
      </c>
      <c r="F469" s="155"/>
    </row>
    <row r="470" spans="1:6" ht="39" hidden="1">
      <c r="A470" s="124" t="s">
        <v>94</v>
      </c>
      <c r="B470" s="20" t="s">
        <v>95</v>
      </c>
      <c r="C470" s="31"/>
      <c r="D470" s="156">
        <f>D471</f>
        <v>0</v>
      </c>
      <c r="F470" s="155"/>
    </row>
    <row r="471" spans="1:6" ht="15.75" customHeight="1" hidden="1">
      <c r="A471" s="29" t="s">
        <v>87</v>
      </c>
      <c r="B471" s="20" t="s">
        <v>95</v>
      </c>
      <c r="C471" s="31" t="s">
        <v>38</v>
      </c>
      <c r="D471" s="156"/>
      <c r="F471" s="155"/>
    </row>
    <row r="472" spans="1:6" ht="15" hidden="1">
      <c r="A472" s="41" t="s">
        <v>668</v>
      </c>
      <c r="B472" s="20" t="s">
        <v>669</v>
      </c>
      <c r="C472" s="21"/>
      <c r="D472" s="156"/>
      <c r="F472" s="155"/>
    </row>
    <row r="473" spans="1:6" ht="26.25" hidden="1">
      <c r="A473" s="29" t="s">
        <v>37</v>
      </c>
      <c r="B473" s="20" t="s">
        <v>669</v>
      </c>
      <c r="C473" s="31" t="s">
        <v>38</v>
      </c>
      <c r="D473" s="156"/>
      <c r="F473" s="155"/>
    </row>
    <row r="474" spans="1:5" ht="26.25">
      <c r="A474" s="29" t="s">
        <v>203</v>
      </c>
      <c r="B474" s="20" t="s">
        <v>204</v>
      </c>
      <c r="C474" s="31"/>
      <c r="D474" s="156">
        <f>D475</f>
        <v>152900</v>
      </c>
      <c r="E474" s="155"/>
    </row>
    <row r="475" spans="1:5" ht="15">
      <c r="A475" s="29" t="s">
        <v>197</v>
      </c>
      <c r="B475" s="20" t="s">
        <v>204</v>
      </c>
      <c r="C475" s="31" t="s">
        <v>198</v>
      </c>
      <c r="D475" s="22">
        <v>152900</v>
      </c>
      <c r="E475" s="155"/>
    </row>
    <row r="476" spans="1:5" ht="25.5">
      <c r="A476" s="41" t="s">
        <v>199</v>
      </c>
      <c r="B476" s="20" t="s">
        <v>200</v>
      </c>
      <c r="C476" s="21"/>
      <c r="D476" s="156">
        <f>D477+D478+D479</f>
        <v>14494200</v>
      </c>
      <c r="E476" s="155"/>
    </row>
    <row r="477" spans="1:5" ht="39">
      <c r="A477" s="29" t="s">
        <v>25</v>
      </c>
      <c r="B477" s="20" t="s">
        <v>200</v>
      </c>
      <c r="C477" s="31" t="s">
        <v>26</v>
      </c>
      <c r="D477" s="22">
        <v>6428500</v>
      </c>
      <c r="E477" s="155"/>
    </row>
    <row r="478" spans="1:5" ht="26.25">
      <c r="A478" s="29" t="s">
        <v>37</v>
      </c>
      <c r="B478" s="20" t="s">
        <v>200</v>
      </c>
      <c r="C478" s="31" t="s">
        <v>38</v>
      </c>
      <c r="D478" s="22">
        <v>8039700</v>
      </c>
      <c r="E478" s="155"/>
    </row>
    <row r="479" spans="1:5" ht="15">
      <c r="A479" s="41" t="s">
        <v>79</v>
      </c>
      <c r="B479" s="20" t="s">
        <v>200</v>
      </c>
      <c r="C479" s="31" t="s">
        <v>80</v>
      </c>
      <c r="D479" s="22">
        <v>26000</v>
      </c>
      <c r="E479" s="155"/>
    </row>
    <row r="480" spans="1:5" ht="15">
      <c r="A480" s="26" t="s">
        <v>139</v>
      </c>
      <c r="B480" s="20" t="s">
        <v>721</v>
      </c>
      <c r="C480" s="31"/>
      <c r="D480" s="61">
        <f>D481</f>
        <v>119527</v>
      </c>
      <c r="E480" s="155"/>
    </row>
    <row r="481" spans="1:5" ht="26.25">
      <c r="A481" s="29" t="s">
        <v>37</v>
      </c>
      <c r="B481" s="20" t="s">
        <v>721</v>
      </c>
      <c r="C481" s="31" t="s">
        <v>38</v>
      </c>
      <c r="D481" s="61">
        <v>119527</v>
      </c>
      <c r="E481" s="155"/>
    </row>
    <row r="482" spans="1:5" ht="15">
      <c r="A482" s="66" t="s">
        <v>201</v>
      </c>
      <c r="B482" s="20" t="s">
        <v>202</v>
      </c>
      <c r="C482" s="31"/>
      <c r="D482" s="156">
        <f>D483</f>
        <v>100000</v>
      </c>
      <c r="E482" s="155"/>
    </row>
    <row r="483" spans="1:5" ht="26.25">
      <c r="A483" s="29" t="s">
        <v>37</v>
      </c>
      <c r="B483" s="20" t="s">
        <v>202</v>
      </c>
      <c r="C483" s="31" t="s">
        <v>38</v>
      </c>
      <c r="D483" s="156">
        <v>100000</v>
      </c>
      <c r="E483" s="155"/>
    </row>
    <row r="484" spans="1:5" ht="24.75" customHeight="1" hidden="1">
      <c r="A484" s="26" t="s">
        <v>360</v>
      </c>
      <c r="B484" s="20" t="s">
        <v>361</v>
      </c>
      <c r="C484" s="31"/>
      <c r="D484" s="156">
        <f>D485</f>
        <v>0</v>
      </c>
      <c r="E484" s="155"/>
    </row>
    <row r="485" spans="1:5" ht="24" customHeight="1" hidden="1">
      <c r="A485" s="29" t="s">
        <v>37</v>
      </c>
      <c r="B485" s="20" t="s">
        <v>361</v>
      </c>
      <c r="C485" s="31" t="s">
        <v>38</v>
      </c>
      <c r="D485" s="156"/>
      <c r="E485" s="155"/>
    </row>
    <row r="486" spans="1:5" s="36" customFormat="1" ht="15" hidden="1">
      <c r="A486" s="166" t="s">
        <v>105</v>
      </c>
      <c r="B486" s="144" t="s">
        <v>106</v>
      </c>
      <c r="C486" s="145"/>
      <c r="D486" s="162">
        <f>D487</f>
        <v>0</v>
      </c>
      <c r="E486" s="157"/>
    </row>
    <row r="487" spans="1:5" ht="15" hidden="1">
      <c r="A487" s="26" t="s">
        <v>107</v>
      </c>
      <c r="B487" s="20" t="s">
        <v>670</v>
      </c>
      <c r="C487" s="21"/>
      <c r="D487" s="156">
        <f>D488</f>
        <v>0</v>
      </c>
      <c r="E487" s="155"/>
    </row>
    <row r="488" spans="1:5" ht="15" hidden="1">
      <c r="A488" s="29" t="s">
        <v>87</v>
      </c>
      <c r="B488" s="20" t="s">
        <v>670</v>
      </c>
      <c r="C488" s="21" t="s">
        <v>80</v>
      </c>
      <c r="D488" s="156"/>
      <c r="E488" s="155"/>
    </row>
    <row r="489" spans="1:5" ht="15">
      <c r="A489" s="29" t="s">
        <v>111</v>
      </c>
      <c r="B489" s="30" t="s">
        <v>112</v>
      </c>
      <c r="C489" s="47" t="s">
        <v>113</v>
      </c>
      <c r="D489" s="156">
        <f>D490</f>
        <v>50000</v>
      </c>
      <c r="E489" s="155"/>
    </row>
    <row r="490" spans="1:4" s="36" customFormat="1" ht="15">
      <c r="A490" s="29" t="s">
        <v>109</v>
      </c>
      <c r="B490" s="30" t="s">
        <v>114</v>
      </c>
      <c r="C490" s="47" t="s">
        <v>113</v>
      </c>
      <c r="D490" s="156">
        <f>D491</f>
        <v>50000</v>
      </c>
    </row>
    <row r="491" spans="1:4" ht="15">
      <c r="A491" s="27" t="s">
        <v>115</v>
      </c>
      <c r="B491" s="30" t="s">
        <v>116</v>
      </c>
      <c r="C491" s="47" t="s">
        <v>113</v>
      </c>
      <c r="D491" s="156">
        <f>D492</f>
        <v>50000</v>
      </c>
    </row>
    <row r="492" spans="1:4" ht="15.75" customHeight="1" thickBot="1">
      <c r="A492" s="194" t="s">
        <v>79</v>
      </c>
      <c r="B492" s="195" t="s">
        <v>116</v>
      </c>
      <c r="C492" s="196" t="s">
        <v>80</v>
      </c>
      <c r="D492" s="197">
        <v>50000</v>
      </c>
    </row>
    <row r="493" spans="1:4" ht="25.5" hidden="1">
      <c r="A493" s="193" t="s">
        <v>458</v>
      </c>
      <c r="B493" s="167" t="s">
        <v>459</v>
      </c>
      <c r="C493" s="168"/>
      <c r="D493" s="162">
        <f>D494</f>
        <v>0</v>
      </c>
    </row>
    <row r="494" spans="1:4" ht="25.5" hidden="1">
      <c r="A494" s="88" t="s">
        <v>460</v>
      </c>
      <c r="B494" s="30" t="s">
        <v>461</v>
      </c>
      <c r="C494" s="168"/>
      <c r="D494" s="162">
        <f>D495</f>
        <v>0</v>
      </c>
    </row>
    <row r="495" spans="1:4" ht="15" hidden="1">
      <c r="A495" s="29" t="s">
        <v>482</v>
      </c>
      <c r="B495" s="30" t="s">
        <v>483</v>
      </c>
      <c r="C495" s="168"/>
      <c r="D495" s="162">
        <f>D496</f>
        <v>0</v>
      </c>
    </row>
    <row r="496" spans="1:4" ht="26.25" hidden="1">
      <c r="A496" s="29" t="s">
        <v>37</v>
      </c>
      <c r="B496" s="30" t="s">
        <v>483</v>
      </c>
      <c r="C496" s="168">
        <v>200</v>
      </c>
      <c r="D496" s="162"/>
    </row>
    <row r="497" spans="1:4" ht="15" hidden="1">
      <c r="A497" s="169" t="s">
        <v>205</v>
      </c>
      <c r="B497" s="170" t="s">
        <v>206</v>
      </c>
      <c r="C497" s="171"/>
      <c r="D497" s="162">
        <f>D498</f>
        <v>0</v>
      </c>
    </row>
    <row r="498" spans="1:4" s="36" customFormat="1" ht="15" hidden="1">
      <c r="A498" s="29" t="s">
        <v>109</v>
      </c>
      <c r="B498" s="45" t="s">
        <v>207</v>
      </c>
      <c r="C498" s="31"/>
      <c r="D498" s="156">
        <f>D499</f>
        <v>0</v>
      </c>
    </row>
    <row r="499" spans="1:5" ht="15" hidden="1">
      <c r="A499" s="29" t="s">
        <v>208</v>
      </c>
      <c r="B499" s="45" t="s">
        <v>209</v>
      </c>
      <c r="C499" s="31"/>
      <c r="D499" s="156">
        <f>D500</f>
        <v>0</v>
      </c>
      <c r="E499" s="172"/>
    </row>
    <row r="500" spans="1:4" ht="15.75" hidden="1" thickBot="1">
      <c r="A500" s="173" t="s">
        <v>210</v>
      </c>
      <c r="B500" s="174" t="s">
        <v>209</v>
      </c>
      <c r="C500" s="175" t="s">
        <v>211</v>
      </c>
      <c r="D500" s="199"/>
    </row>
    <row r="501" spans="1:3" ht="15">
      <c r="A501" s="3"/>
      <c r="B501" s="146"/>
      <c r="C501" s="1"/>
    </row>
    <row r="502" spans="1:5" ht="15">
      <c r="A502" s="3"/>
      <c r="B502" s="146"/>
      <c r="C502" s="1"/>
      <c r="E502" s="155"/>
    </row>
    <row r="503" spans="1:3" ht="15">
      <c r="A503" s="3"/>
      <c r="B503" s="146"/>
      <c r="C503" s="1"/>
    </row>
    <row r="504" spans="1:5" ht="15">
      <c r="A504" s="3"/>
      <c r="B504" s="146"/>
      <c r="C504" s="1"/>
      <c r="E504" s="155"/>
    </row>
  </sheetData>
  <sheetProtection/>
  <mergeCells count="9">
    <mergeCell ref="B5:D5"/>
    <mergeCell ref="B6:D6"/>
    <mergeCell ref="B7:D7"/>
    <mergeCell ref="A8:D8"/>
    <mergeCell ref="F8:K8"/>
    <mergeCell ref="A10:A11"/>
    <mergeCell ref="B10:B11"/>
    <mergeCell ref="C10:C11"/>
    <mergeCell ref="D10:D11"/>
  </mergeCells>
  <hyperlinks>
    <hyperlink ref="A215" r:id="rId1" display="consultantplus://offline/ref=C6EF3AE28B6C46D1117CBBA251A07B11C6C7C5768D67668B05322DA1BBA42282C9440EEF08E6CC43410E37U6VAM"/>
  </hyperlinks>
  <printOptions/>
  <pageMargins left="0.7086614173228347" right="0.2755905511811024" top="0.4330708661417323" bottom="0.3937007874015748" header="0.31496062992125984" footer="0.31496062992125984"/>
  <pageSetup horizontalDpi="600" verticalDpi="6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7"/>
  <sheetViews>
    <sheetView view="pageBreakPreview" zoomScale="60" zoomScalePageLayoutView="0" workbookViewId="0" topLeftCell="A1">
      <selection activeCell="O38" sqref="N38:O38"/>
    </sheetView>
  </sheetViews>
  <sheetFormatPr defaultColWidth="9.140625" defaultRowHeight="15"/>
  <cols>
    <col min="1" max="1" width="68.57421875" style="5" customWidth="1"/>
    <col min="2" max="2" width="20.140625" style="103" customWidth="1"/>
    <col min="3" max="3" width="6.421875" style="106" customWidth="1"/>
    <col min="4" max="4" width="17.7109375" style="109" customWidth="1"/>
    <col min="5" max="5" width="17.00390625" style="109" customWidth="1"/>
    <col min="6" max="6" width="18.140625" style="1" customWidth="1"/>
    <col min="7" max="7" width="21.7109375" style="1" customWidth="1"/>
    <col min="8" max="8" width="18.421875" style="1" customWidth="1"/>
    <col min="9" max="16384" width="9.140625" style="1" customWidth="1"/>
  </cols>
  <sheetData>
    <row r="1" spans="2:3" ht="15">
      <c r="B1" s="147" t="s">
        <v>683</v>
      </c>
      <c r="C1" s="2"/>
    </row>
    <row r="2" spans="2:7" ht="15.75" customHeight="1">
      <c r="B2" s="147" t="s">
        <v>1</v>
      </c>
      <c r="C2" s="2"/>
      <c r="F2" s="13"/>
      <c r="G2" s="13"/>
    </row>
    <row r="3" spans="2:7" ht="15.75">
      <c r="B3" s="148" t="s">
        <v>2</v>
      </c>
      <c r="C3" s="8"/>
      <c r="F3" s="13"/>
      <c r="G3" s="13"/>
    </row>
    <row r="4" spans="1:7" ht="18" customHeight="1">
      <c r="A4" s="112"/>
      <c r="B4" s="148" t="s">
        <v>706</v>
      </c>
      <c r="C4" s="8"/>
      <c r="F4" s="13"/>
      <c r="G4" s="13"/>
    </row>
    <row r="5" spans="1:9" ht="46.5" customHeight="1">
      <c r="A5" s="149"/>
      <c r="B5" s="444" t="s">
        <v>692</v>
      </c>
      <c r="C5" s="444"/>
      <c r="D5" s="444"/>
      <c r="E5" s="200"/>
      <c r="F5" s="149"/>
      <c r="G5" s="149"/>
      <c r="H5" s="149"/>
      <c r="I5" s="149"/>
    </row>
    <row r="6" spans="1:11" ht="6" customHeight="1">
      <c r="A6" s="113"/>
      <c r="B6" s="445"/>
      <c r="C6" s="445"/>
      <c r="D6" s="445"/>
      <c r="E6" s="201"/>
      <c r="F6" s="5"/>
      <c r="G6" s="5"/>
      <c r="H6" s="5"/>
      <c r="I6" s="5"/>
      <c r="J6" s="149"/>
      <c r="K6" s="149"/>
    </row>
    <row r="7" spans="2:9" ht="54" customHeight="1">
      <c r="B7" s="466" t="s">
        <v>1129</v>
      </c>
      <c r="C7" s="466"/>
      <c r="D7" s="466"/>
      <c r="E7" s="198"/>
      <c r="F7" s="150"/>
      <c r="G7" s="5"/>
      <c r="H7" s="5"/>
      <c r="I7" s="5"/>
    </row>
    <row r="8" spans="1:11" ht="54" customHeight="1">
      <c r="A8" s="467" t="s">
        <v>684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</row>
    <row r="9" spans="3:5" ht="17.25" customHeight="1" thickBot="1">
      <c r="C9" s="151"/>
      <c r="D9" s="115"/>
      <c r="E9" s="115" t="s">
        <v>3</v>
      </c>
    </row>
    <row r="10" spans="1:6" ht="27" customHeight="1">
      <c r="A10" s="447" t="s">
        <v>4</v>
      </c>
      <c r="B10" s="474" t="s">
        <v>7</v>
      </c>
      <c r="C10" s="476" t="s">
        <v>8</v>
      </c>
      <c r="D10" s="455" t="s">
        <v>674</v>
      </c>
      <c r="E10" s="457" t="s">
        <v>675</v>
      </c>
      <c r="F10" s="110"/>
    </row>
    <row r="11" spans="1:5" ht="3.75" customHeight="1" thickBot="1">
      <c r="A11" s="448"/>
      <c r="B11" s="475"/>
      <c r="C11" s="477"/>
      <c r="D11" s="456"/>
      <c r="E11" s="458"/>
    </row>
    <row r="12" spans="1:6" s="18" customFormat="1" ht="12.75" customHeight="1">
      <c r="A12" s="214">
        <v>1</v>
      </c>
      <c r="B12" s="16" t="s">
        <v>10</v>
      </c>
      <c r="C12" s="16" t="s">
        <v>11</v>
      </c>
      <c r="D12" s="216" t="s">
        <v>12</v>
      </c>
      <c r="E12" s="176">
        <v>5</v>
      </c>
      <c r="F12" s="152"/>
    </row>
    <row r="13" spans="1:6" s="23" customFormat="1" ht="20.25">
      <c r="A13" s="19" t="s">
        <v>14</v>
      </c>
      <c r="B13" s="20"/>
      <c r="C13" s="153"/>
      <c r="D13" s="130">
        <f>D15+D51+D100+D194+D201+D206+D215+D240+D274+D280+D288+D318+D347+D356+D365+D395+D401+D405+D414+D420+D429+D435+D462+D470+D381++D333+D386+D466+D14</f>
        <v>536279719</v>
      </c>
      <c r="E13" s="156">
        <f>E15+E51+E100+E194+E201+E206+E215+E240+E274+E280+E288+E318+E347+E356+E365+E395+E401+E405+E414+E420+E429+E435+E462+E470+E381++E333+E386+E466+E14</f>
        <v>565109917</v>
      </c>
      <c r="F13" s="154"/>
    </row>
    <row r="14" spans="1:8" s="23" customFormat="1" ht="20.25">
      <c r="A14" s="26" t="s">
        <v>678</v>
      </c>
      <c r="B14" s="20"/>
      <c r="C14" s="153"/>
      <c r="D14" s="61">
        <v>4850000</v>
      </c>
      <c r="E14" s="22">
        <f>9675000+325000</f>
        <v>10000000</v>
      </c>
      <c r="F14" s="177"/>
      <c r="G14" s="177"/>
      <c r="H14" s="177"/>
    </row>
    <row r="15" spans="1:7" ht="34.5" customHeight="1">
      <c r="A15" s="26" t="s">
        <v>466</v>
      </c>
      <c r="B15" s="20" t="s">
        <v>636</v>
      </c>
      <c r="C15" s="21"/>
      <c r="D15" s="130">
        <f>D16+D29+D37</f>
        <v>31454118</v>
      </c>
      <c r="E15" s="156">
        <f>E16+E29+E37</f>
        <v>31623218</v>
      </c>
      <c r="G15" s="28"/>
    </row>
    <row r="16" spans="1:5" ht="30" customHeight="1">
      <c r="A16" s="26" t="s">
        <v>468</v>
      </c>
      <c r="B16" s="20" t="s">
        <v>470</v>
      </c>
      <c r="C16" s="21"/>
      <c r="D16" s="130">
        <f>D17</f>
        <v>15582124</v>
      </c>
      <c r="E16" s="156">
        <f>E17</f>
        <v>15703924</v>
      </c>
    </row>
    <row r="17" spans="1:5" ht="39" customHeight="1">
      <c r="A17" s="40" t="s">
        <v>471</v>
      </c>
      <c r="B17" s="20" t="s">
        <v>472</v>
      </c>
      <c r="C17" s="21"/>
      <c r="D17" s="130">
        <f>D18+D22+D20+D27</f>
        <v>15582124</v>
      </c>
      <c r="E17" s="156">
        <f>E18+E22+E20+E27</f>
        <v>15703924</v>
      </c>
    </row>
    <row r="18" spans="1:5" ht="15" hidden="1">
      <c r="A18" s="41" t="s">
        <v>628</v>
      </c>
      <c r="B18" s="49" t="s">
        <v>637</v>
      </c>
      <c r="C18" s="21"/>
      <c r="D18" s="130">
        <f>D19</f>
        <v>0</v>
      </c>
      <c r="E18" s="156">
        <f>E19</f>
        <v>0</v>
      </c>
    </row>
    <row r="19" spans="1:5" ht="26.25" hidden="1">
      <c r="A19" s="29" t="s">
        <v>37</v>
      </c>
      <c r="B19" s="49" t="s">
        <v>637</v>
      </c>
      <c r="C19" s="21" t="s">
        <v>38</v>
      </c>
      <c r="D19" s="130"/>
      <c r="E19" s="156"/>
    </row>
    <row r="20" spans="1:5" ht="15" hidden="1">
      <c r="A20" s="124" t="s">
        <v>630</v>
      </c>
      <c r="B20" s="49" t="s">
        <v>638</v>
      </c>
      <c r="C20" s="21"/>
      <c r="D20" s="130">
        <f>D21</f>
        <v>0</v>
      </c>
      <c r="E20" s="156">
        <f>E21</f>
        <v>0</v>
      </c>
    </row>
    <row r="21" spans="1:5" ht="26.25" hidden="1">
      <c r="A21" s="29" t="s">
        <v>37</v>
      </c>
      <c r="B21" s="49" t="s">
        <v>638</v>
      </c>
      <c r="C21" s="21" t="s">
        <v>38</v>
      </c>
      <c r="D21" s="130"/>
      <c r="E21" s="156"/>
    </row>
    <row r="22" spans="1:5" ht="27" customHeight="1">
      <c r="A22" s="26" t="s">
        <v>199</v>
      </c>
      <c r="B22" s="49" t="s">
        <v>639</v>
      </c>
      <c r="C22" s="21"/>
      <c r="D22" s="130">
        <f>D23+D24+D25+D26</f>
        <v>15582124</v>
      </c>
      <c r="E22" s="213">
        <f>E23+E24+E25+E26</f>
        <v>15703924</v>
      </c>
    </row>
    <row r="23" spans="1:5" ht="39.75" customHeight="1">
      <c r="A23" s="29" t="s">
        <v>25</v>
      </c>
      <c r="B23" s="49" t="s">
        <v>639</v>
      </c>
      <c r="C23" s="21" t="s">
        <v>26</v>
      </c>
      <c r="D23" s="61">
        <v>12229600</v>
      </c>
      <c r="E23" s="206">
        <v>12229600</v>
      </c>
    </row>
    <row r="24" spans="1:5" ht="26.25" customHeight="1">
      <c r="A24" s="29" t="s">
        <v>37</v>
      </c>
      <c r="B24" s="49" t="s">
        <v>639</v>
      </c>
      <c r="C24" s="21" t="s">
        <v>38</v>
      </c>
      <c r="D24" s="61">
        <f>2944824-5000</f>
        <v>2939824</v>
      </c>
      <c r="E24" s="206">
        <f>3066624-5000</f>
        <v>3061624</v>
      </c>
    </row>
    <row r="25" spans="1:5" ht="27" customHeight="1" hidden="1">
      <c r="A25" s="26" t="s">
        <v>253</v>
      </c>
      <c r="B25" s="49" t="s">
        <v>639</v>
      </c>
      <c r="C25" s="21" t="s">
        <v>254</v>
      </c>
      <c r="D25" s="61"/>
      <c r="E25" s="206"/>
    </row>
    <row r="26" spans="1:5" ht="21.75" customHeight="1">
      <c r="A26" s="62" t="s">
        <v>79</v>
      </c>
      <c r="B26" s="49" t="s">
        <v>639</v>
      </c>
      <c r="C26" s="21" t="s">
        <v>80</v>
      </c>
      <c r="D26" s="61">
        <v>412700</v>
      </c>
      <c r="E26" s="206">
        <v>412700</v>
      </c>
    </row>
    <row r="27" spans="1:5" ht="26.25" hidden="1">
      <c r="A27" s="29" t="s">
        <v>474</v>
      </c>
      <c r="B27" s="20" t="s">
        <v>475</v>
      </c>
      <c r="C27" s="21"/>
      <c r="D27" s="130">
        <f>D28</f>
        <v>0</v>
      </c>
      <c r="E27" s="213">
        <f>E28</f>
        <v>0</v>
      </c>
    </row>
    <row r="28" spans="1:5" ht="26.25" hidden="1">
      <c r="A28" s="29" t="s">
        <v>37</v>
      </c>
      <c r="B28" s="20" t="s">
        <v>475</v>
      </c>
      <c r="C28" s="21" t="s">
        <v>38</v>
      </c>
      <c r="D28" s="61"/>
      <c r="E28" s="206"/>
    </row>
    <row r="29" spans="1:5" ht="30.75" customHeight="1">
      <c r="A29" s="26" t="s">
        <v>476</v>
      </c>
      <c r="B29" s="49" t="s">
        <v>477</v>
      </c>
      <c r="C29" s="21"/>
      <c r="D29" s="130">
        <f>D30</f>
        <v>10169400</v>
      </c>
      <c r="E29" s="213">
        <f>E30</f>
        <v>10186700</v>
      </c>
    </row>
    <row r="30" spans="1:5" ht="28.5" customHeight="1">
      <c r="A30" s="41" t="s">
        <v>478</v>
      </c>
      <c r="B30" s="49" t="s">
        <v>479</v>
      </c>
      <c r="C30" s="21"/>
      <c r="D30" s="130">
        <f>D31+D36</f>
        <v>10169400</v>
      </c>
      <c r="E30" s="213">
        <f>E31+E36</f>
        <v>10186700</v>
      </c>
    </row>
    <row r="31" spans="1:5" ht="26.25">
      <c r="A31" s="26" t="s">
        <v>199</v>
      </c>
      <c r="B31" s="49" t="s">
        <v>480</v>
      </c>
      <c r="C31" s="21"/>
      <c r="D31" s="130">
        <f>D32+D33+D34</f>
        <v>10169400</v>
      </c>
      <c r="E31" s="213">
        <f>E32+E33+E34</f>
        <v>10186700</v>
      </c>
    </row>
    <row r="32" spans="1:5" ht="39.75" customHeight="1">
      <c r="A32" s="29" t="s">
        <v>25</v>
      </c>
      <c r="B32" s="49" t="s">
        <v>480</v>
      </c>
      <c r="C32" s="21" t="s">
        <v>26</v>
      </c>
      <c r="D32" s="61">
        <v>9716200</v>
      </c>
      <c r="E32" s="206">
        <v>9716200</v>
      </c>
    </row>
    <row r="33" spans="1:5" ht="26.25">
      <c r="A33" s="29" t="s">
        <v>37</v>
      </c>
      <c r="B33" s="49" t="s">
        <v>480</v>
      </c>
      <c r="C33" s="21" t="s">
        <v>38</v>
      </c>
      <c r="D33" s="61">
        <v>447900</v>
      </c>
      <c r="E33" s="206">
        <v>465200</v>
      </c>
    </row>
    <row r="34" spans="1:5" ht="15" customHeight="1">
      <c r="A34" s="62" t="s">
        <v>79</v>
      </c>
      <c r="B34" s="49" t="s">
        <v>480</v>
      </c>
      <c r="C34" s="21" t="s">
        <v>80</v>
      </c>
      <c r="D34" s="61">
        <v>5300</v>
      </c>
      <c r="E34" s="22">
        <v>5300</v>
      </c>
    </row>
    <row r="35" spans="1:5" ht="15.75" customHeight="1" hidden="1">
      <c r="A35" s="62" t="s">
        <v>640</v>
      </c>
      <c r="B35" s="49" t="s">
        <v>641</v>
      </c>
      <c r="C35" s="21"/>
      <c r="D35" s="61">
        <f>D36</f>
        <v>0</v>
      </c>
      <c r="E35" s="22">
        <f>E36</f>
        <v>0</v>
      </c>
    </row>
    <row r="36" spans="1:5" ht="30.75" customHeight="1" hidden="1">
      <c r="A36" s="29" t="s">
        <v>37</v>
      </c>
      <c r="B36" s="49" t="s">
        <v>641</v>
      </c>
      <c r="C36" s="21" t="s">
        <v>38</v>
      </c>
      <c r="D36" s="61">
        <f>20000-20000</f>
        <v>0</v>
      </c>
      <c r="E36" s="22">
        <f>20000-20000</f>
        <v>0</v>
      </c>
    </row>
    <row r="37" spans="1:5" ht="42" customHeight="1">
      <c r="A37" s="26" t="s">
        <v>485</v>
      </c>
      <c r="B37" s="20" t="s">
        <v>486</v>
      </c>
      <c r="C37" s="21"/>
      <c r="D37" s="130">
        <f>D38+D43+D46</f>
        <v>5702594</v>
      </c>
      <c r="E37" s="156">
        <f>E38+E43+E46</f>
        <v>5732594</v>
      </c>
    </row>
    <row r="38" spans="1:5" ht="28.5" customHeight="1">
      <c r="A38" s="90" t="s">
        <v>487</v>
      </c>
      <c r="B38" s="20" t="s">
        <v>488</v>
      </c>
      <c r="C38" s="21"/>
      <c r="D38" s="130">
        <f>D39</f>
        <v>3984280</v>
      </c>
      <c r="E38" s="156">
        <f>E39</f>
        <v>4014280</v>
      </c>
    </row>
    <row r="39" spans="1:5" ht="26.25" customHeight="1">
      <c r="A39" s="26" t="s">
        <v>199</v>
      </c>
      <c r="B39" s="20" t="s">
        <v>489</v>
      </c>
      <c r="C39" s="21"/>
      <c r="D39" s="130">
        <f>D40+D41+D42</f>
        <v>3984280</v>
      </c>
      <c r="E39" s="156">
        <f>E40+E41+E42</f>
        <v>4014280</v>
      </c>
    </row>
    <row r="40" spans="1:5" ht="26.25" customHeight="1">
      <c r="A40" s="29" t="s">
        <v>25</v>
      </c>
      <c r="B40" s="20" t="s">
        <v>489</v>
      </c>
      <c r="C40" s="21" t="s">
        <v>26</v>
      </c>
      <c r="D40" s="61">
        <v>3679000</v>
      </c>
      <c r="E40" s="22">
        <v>3679000</v>
      </c>
    </row>
    <row r="41" spans="1:5" ht="27.75" customHeight="1">
      <c r="A41" s="29" t="s">
        <v>37</v>
      </c>
      <c r="B41" s="20" t="s">
        <v>489</v>
      </c>
      <c r="C41" s="21" t="s">
        <v>38</v>
      </c>
      <c r="D41" s="61">
        <v>303280</v>
      </c>
      <c r="E41" s="22">
        <f>303280+30000</f>
        <v>333280</v>
      </c>
    </row>
    <row r="42" spans="1:5" ht="18.75" customHeight="1">
      <c r="A42" s="62" t="s">
        <v>79</v>
      </c>
      <c r="B42" s="20" t="s">
        <v>489</v>
      </c>
      <c r="C42" s="21" t="s">
        <v>80</v>
      </c>
      <c r="D42" s="61">
        <v>2000</v>
      </c>
      <c r="E42" s="22">
        <v>2000</v>
      </c>
    </row>
    <row r="43" spans="1:5" ht="42.75" customHeight="1">
      <c r="A43" s="91" t="s">
        <v>490</v>
      </c>
      <c r="B43" s="20" t="s">
        <v>491</v>
      </c>
      <c r="C43" s="21"/>
      <c r="D43" s="130">
        <f>D45</f>
        <v>52872</v>
      </c>
      <c r="E43" s="156">
        <f>E45</f>
        <v>52872</v>
      </c>
    </row>
    <row r="44" spans="1:5" ht="41.25" customHeight="1">
      <c r="A44" s="27" t="s">
        <v>492</v>
      </c>
      <c r="B44" s="20" t="s">
        <v>493</v>
      </c>
      <c r="C44" s="21"/>
      <c r="D44" s="130">
        <f>D45</f>
        <v>52872</v>
      </c>
      <c r="E44" s="156">
        <f>E45</f>
        <v>52872</v>
      </c>
    </row>
    <row r="45" spans="1:5" ht="46.5" customHeight="1">
      <c r="A45" s="29" t="s">
        <v>25</v>
      </c>
      <c r="B45" s="20" t="s">
        <v>493</v>
      </c>
      <c r="C45" s="21" t="s">
        <v>26</v>
      </c>
      <c r="D45" s="61">
        <v>52872</v>
      </c>
      <c r="E45" s="22">
        <v>52872</v>
      </c>
    </row>
    <row r="46" spans="1:5" ht="30.75" customHeight="1">
      <c r="A46" s="55" t="s">
        <v>509</v>
      </c>
      <c r="B46" s="20" t="s">
        <v>510</v>
      </c>
      <c r="C46" s="21"/>
      <c r="D46" s="130">
        <f>D47</f>
        <v>1665442</v>
      </c>
      <c r="E46" s="156">
        <f>E47</f>
        <v>1665442</v>
      </c>
    </row>
    <row r="47" spans="1:5" ht="30" customHeight="1">
      <c r="A47" s="124" t="s">
        <v>511</v>
      </c>
      <c r="B47" s="45" t="s">
        <v>512</v>
      </c>
      <c r="C47" s="21"/>
      <c r="D47" s="130">
        <f>D48</f>
        <v>1665442</v>
      </c>
      <c r="E47" s="156">
        <f>E48</f>
        <v>1665442</v>
      </c>
    </row>
    <row r="48" spans="1:5" ht="18.75" customHeight="1">
      <c r="A48" s="62" t="s">
        <v>210</v>
      </c>
      <c r="B48" s="45" t="s">
        <v>512</v>
      </c>
      <c r="C48" s="21" t="s">
        <v>211</v>
      </c>
      <c r="D48" s="61">
        <v>1665442</v>
      </c>
      <c r="E48" s="22">
        <v>1665442</v>
      </c>
    </row>
    <row r="49" spans="1:5" ht="16.5" customHeight="1" hidden="1">
      <c r="A49" s="66" t="s">
        <v>642</v>
      </c>
      <c r="B49" s="20" t="s">
        <v>643</v>
      </c>
      <c r="C49" s="21"/>
      <c r="D49" s="130">
        <f>D50</f>
        <v>0</v>
      </c>
      <c r="E49" s="156">
        <f>E50</f>
        <v>0</v>
      </c>
    </row>
    <row r="50" spans="1:5" ht="15.75" customHeight="1" hidden="1">
      <c r="A50" s="29" t="s">
        <v>87</v>
      </c>
      <c r="B50" s="20" t="s">
        <v>643</v>
      </c>
      <c r="C50" s="21" t="s">
        <v>38</v>
      </c>
      <c r="D50" s="130"/>
      <c r="E50" s="156"/>
    </row>
    <row r="51" spans="1:5" ht="30.75" customHeight="1">
      <c r="A51" s="26" t="s">
        <v>501</v>
      </c>
      <c r="B51" s="20" t="s">
        <v>43</v>
      </c>
      <c r="C51" s="21"/>
      <c r="D51" s="130">
        <f>D52+D75+D88</f>
        <v>25008904</v>
      </c>
      <c r="E51" s="156">
        <f>E52+E75+E88</f>
        <v>25008904</v>
      </c>
    </row>
    <row r="52" spans="1:5" ht="54.75" customHeight="1">
      <c r="A52" s="48" t="s">
        <v>514</v>
      </c>
      <c r="B52" s="20" t="s">
        <v>121</v>
      </c>
      <c r="C52" s="21"/>
      <c r="D52" s="130">
        <f>D53+D69+D72</f>
        <v>12190335</v>
      </c>
      <c r="E52" s="156">
        <f>E53+E69+E72</f>
        <v>12190335</v>
      </c>
    </row>
    <row r="53" spans="1:5" ht="30" customHeight="1">
      <c r="A53" s="48" t="s">
        <v>515</v>
      </c>
      <c r="B53" s="20" t="s">
        <v>516</v>
      </c>
      <c r="C53" s="21"/>
      <c r="D53" s="61">
        <f>D54+D57+D60+D63+D66</f>
        <v>11908235</v>
      </c>
      <c r="E53" s="22">
        <f>E54+E57+E60+E63+E66</f>
        <v>11908235</v>
      </c>
    </row>
    <row r="54" spans="1:5" ht="15">
      <c r="A54" s="26" t="s">
        <v>534</v>
      </c>
      <c r="B54" s="20" t="s">
        <v>535</v>
      </c>
      <c r="C54" s="21"/>
      <c r="D54" s="61">
        <f>D56+D55</f>
        <v>1398704</v>
      </c>
      <c r="E54" s="22">
        <f>E56+E55</f>
        <v>1398704</v>
      </c>
    </row>
    <row r="55" spans="1:5" ht="27" customHeight="1">
      <c r="A55" s="29" t="s">
        <v>37</v>
      </c>
      <c r="B55" s="20" t="s">
        <v>535</v>
      </c>
      <c r="C55" s="21" t="s">
        <v>38</v>
      </c>
      <c r="D55" s="61">
        <v>260</v>
      </c>
      <c r="E55" s="22">
        <v>260</v>
      </c>
    </row>
    <row r="56" spans="1:5" ht="19.5" customHeight="1">
      <c r="A56" s="94" t="s">
        <v>210</v>
      </c>
      <c r="B56" s="20" t="s">
        <v>535</v>
      </c>
      <c r="C56" s="21" t="s">
        <v>211</v>
      </c>
      <c r="D56" s="61">
        <v>1398444</v>
      </c>
      <c r="E56" s="22">
        <v>1398444</v>
      </c>
    </row>
    <row r="57" spans="1:5" ht="26.25">
      <c r="A57" s="27" t="s">
        <v>517</v>
      </c>
      <c r="B57" s="20" t="s">
        <v>518</v>
      </c>
      <c r="C57" s="21"/>
      <c r="D57" s="61">
        <f>D59+D58</f>
        <v>43900</v>
      </c>
      <c r="E57" s="22">
        <f>E59+E58</f>
        <v>43900</v>
      </c>
    </row>
    <row r="58" spans="1:5" ht="30.75" customHeight="1">
      <c r="A58" s="29" t="s">
        <v>37</v>
      </c>
      <c r="B58" s="20" t="s">
        <v>518</v>
      </c>
      <c r="C58" s="21" t="s">
        <v>38</v>
      </c>
      <c r="D58" s="61">
        <v>770</v>
      </c>
      <c r="E58" s="61">
        <v>770</v>
      </c>
    </row>
    <row r="59" spans="1:5" ht="17.25" customHeight="1">
      <c r="A59" s="94" t="s">
        <v>210</v>
      </c>
      <c r="B59" s="20" t="s">
        <v>518</v>
      </c>
      <c r="C59" s="21" t="s">
        <v>211</v>
      </c>
      <c r="D59" s="61">
        <v>43130</v>
      </c>
      <c r="E59" s="61">
        <v>43130</v>
      </c>
    </row>
    <row r="60" spans="1:5" ht="29.25" customHeight="1">
      <c r="A60" s="27" t="s">
        <v>519</v>
      </c>
      <c r="B60" s="20" t="s">
        <v>520</v>
      </c>
      <c r="C60" s="21"/>
      <c r="D60" s="61">
        <f>D62+D61</f>
        <v>431394</v>
      </c>
      <c r="E60" s="22">
        <f>E62+E61</f>
        <v>431394</v>
      </c>
    </row>
    <row r="61" spans="1:5" ht="31.5" customHeight="1">
      <c r="A61" s="29" t="s">
        <v>37</v>
      </c>
      <c r="B61" s="20" t="s">
        <v>520</v>
      </c>
      <c r="C61" s="21" t="s">
        <v>38</v>
      </c>
      <c r="D61" s="61">
        <v>4700</v>
      </c>
      <c r="E61" s="22">
        <v>4700</v>
      </c>
    </row>
    <row r="62" spans="1:5" ht="15">
      <c r="A62" s="94" t="s">
        <v>210</v>
      </c>
      <c r="B62" s="20" t="s">
        <v>520</v>
      </c>
      <c r="C62" s="21" t="s">
        <v>211</v>
      </c>
      <c r="D62" s="61">
        <v>426694</v>
      </c>
      <c r="E62" s="22">
        <v>426694</v>
      </c>
    </row>
    <row r="63" spans="1:5" ht="15">
      <c r="A63" s="26" t="s">
        <v>521</v>
      </c>
      <c r="B63" s="20" t="s">
        <v>522</v>
      </c>
      <c r="C63" s="21"/>
      <c r="D63" s="61">
        <f>D65+D64</f>
        <v>9049237</v>
      </c>
      <c r="E63" s="22">
        <f>E65+E64</f>
        <v>9049237</v>
      </c>
    </row>
    <row r="64" spans="1:5" ht="32.25" customHeight="1">
      <c r="A64" s="29" t="s">
        <v>37</v>
      </c>
      <c r="B64" s="20" t="s">
        <v>522</v>
      </c>
      <c r="C64" s="21" t="s">
        <v>38</v>
      </c>
      <c r="D64" s="61">
        <f>90000+62000</f>
        <v>152000</v>
      </c>
      <c r="E64" s="61">
        <f>90000+62000</f>
        <v>152000</v>
      </c>
    </row>
    <row r="65" spans="1:5" ht="19.5" customHeight="1">
      <c r="A65" s="94" t="s">
        <v>210</v>
      </c>
      <c r="B65" s="20" t="s">
        <v>522</v>
      </c>
      <c r="C65" s="21" t="s">
        <v>211</v>
      </c>
      <c r="D65" s="61">
        <f>8897237</f>
        <v>8897237</v>
      </c>
      <c r="E65" s="61">
        <f>8897237</f>
        <v>8897237</v>
      </c>
    </row>
    <row r="66" spans="1:5" ht="15">
      <c r="A66" s="26" t="s">
        <v>523</v>
      </c>
      <c r="B66" s="20" t="s">
        <v>524</v>
      </c>
      <c r="C66" s="21"/>
      <c r="D66" s="61">
        <f>D68+D67</f>
        <v>985000</v>
      </c>
      <c r="E66" s="22">
        <f>E68+E67</f>
        <v>985000</v>
      </c>
    </row>
    <row r="67" spans="1:5" ht="28.5" customHeight="1">
      <c r="A67" s="29" t="s">
        <v>37</v>
      </c>
      <c r="B67" s="20" t="s">
        <v>524</v>
      </c>
      <c r="C67" s="21" t="s">
        <v>38</v>
      </c>
      <c r="D67" s="61">
        <f>16000+3400</f>
        <v>19400</v>
      </c>
      <c r="E67" s="61">
        <f>16000+3400</f>
        <v>19400</v>
      </c>
    </row>
    <row r="68" spans="1:5" ht="21.75" customHeight="1">
      <c r="A68" s="94" t="s">
        <v>210</v>
      </c>
      <c r="B68" s="20" t="s">
        <v>524</v>
      </c>
      <c r="C68" s="21" t="s">
        <v>211</v>
      </c>
      <c r="D68" s="61">
        <f>965600</f>
        <v>965600</v>
      </c>
      <c r="E68" s="61">
        <f>965600</f>
        <v>965600</v>
      </c>
    </row>
    <row r="69" spans="1:5" ht="33" customHeight="1">
      <c r="A69" s="48" t="s">
        <v>122</v>
      </c>
      <c r="B69" s="20" t="s">
        <v>123</v>
      </c>
      <c r="C69" s="21"/>
      <c r="D69" s="61">
        <f>D70</f>
        <v>14000</v>
      </c>
      <c r="E69" s="22">
        <f>E70</f>
        <v>14000</v>
      </c>
    </row>
    <row r="70" spans="1:5" ht="15" customHeight="1">
      <c r="A70" s="29" t="s">
        <v>124</v>
      </c>
      <c r="B70" s="49" t="s">
        <v>125</v>
      </c>
      <c r="C70" s="21"/>
      <c r="D70" s="61">
        <f>D71</f>
        <v>14000</v>
      </c>
      <c r="E70" s="22">
        <f>E71</f>
        <v>14000</v>
      </c>
    </row>
    <row r="71" spans="1:5" ht="27.75" customHeight="1">
      <c r="A71" s="29" t="s">
        <v>37</v>
      </c>
      <c r="B71" s="49" t="s">
        <v>125</v>
      </c>
      <c r="C71" s="21" t="s">
        <v>38</v>
      </c>
      <c r="D71" s="61">
        <v>14000</v>
      </c>
      <c r="E71" s="22">
        <v>14000</v>
      </c>
    </row>
    <row r="72" spans="1:5" ht="27.75" customHeight="1">
      <c r="A72" s="55" t="s">
        <v>503</v>
      </c>
      <c r="B72" s="20" t="s">
        <v>504</v>
      </c>
      <c r="C72" s="21"/>
      <c r="D72" s="130">
        <f>D73</f>
        <v>268100</v>
      </c>
      <c r="E72" s="156">
        <f>E73</f>
        <v>268100</v>
      </c>
    </row>
    <row r="73" spans="1:5" ht="18.75" customHeight="1">
      <c r="A73" s="66" t="s">
        <v>505</v>
      </c>
      <c r="B73" s="20" t="s">
        <v>644</v>
      </c>
      <c r="C73" s="21"/>
      <c r="D73" s="130">
        <f>D74</f>
        <v>268100</v>
      </c>
      <c r="E73" s="156">
        <f>E74</f>
        <v>268100</v>
      </c>
    </row>
    <row r="74" spans="1:5" ht="18.75" customHeight="1">
      <c r="A74" s="62" t="s">
        <v>210</v>
      </c>
      <c r="B74" s="20" t="s">
        <v>644</v>
      </c>
      <c r="C74" s="21" t="s">
        <v>211</v>
      </c>
      <c r="D74" s="61">
        <v>268100</v>
      </c>
      <c r="E74" s="22">
        <v>268100</v>
      </c>
    </row>
    <row r="75" spans="1:5" ht="53.25" customHeight="1">
      <c r="A75" s="66" t="s">
        <v>536</v>
      </c>
      <c r="B75" s="30" t="s">
        <v>45</v>
      </c>
      <c r="C75" s="31"/>
      <c r="D75" s="130">
        <f>D76+D79+D85</f>
        <v>10538669</v>
      </c>
      <c r="E75" s="156">
        <f>E76+E79+E85</f>
        <v>10538669</v>
      </c>
    </row>
    <row r="76" spans="1:5" ht="42" customHeight="1">
      <c r="A76" s="41" t="s">
        <v>537</v>
      </c>
      <c r="B76" s="20" t="s">
        <v>538</v>
      </c>
      <c r="C76" s="21"/>
      <c r="D76" s="130">
        <f>D77</f>
        <v>9594269</v>
      </c>
      <c r="E76" s="156">
        <f>E77</f>
        <v>9594269</v>
      </c>
    </row>
    <row r="77" spans="1:5" ht="25.5" customHeight="1">
      <c r="A77" s="27" t="s">
        <v>539</v>
      </c>
      <c r="B77" s="20" t="s">
        <v>540</v>
      </c>
      <c r="C77" s="21"/>
      <c r="D77" s="130">
        <f>D78</f>
        <v>9594269</v>
      </c>
      <c r="E77" s="156">
        <f>E78</f>
        <v>9594269</v>
      </c>
    </row>
    <row r="78" spans="1:5" ht="15">
      <c r="A78" s="94" t="s">
        <v>210</v>
      </c>
      <c r="B78" s="20" t="s">
        <v>540</v>
      </c>
      <c r="C78" s="21" t="s">
        <v>211</v>
      </c>
      <c r="D78" s="61">
        <v>9594269</v>
      </c>
      <c r="E78" s="22">
        <v>9594269</v>
      </c>
    </row>
    <row r="79" spans="1:5" ht="42.75" customHeight="1">
      <c r="A79" s="37" t="s">
        <v>46</v>
      </c>
      <c r="B79" s="30" t="s">
        <v>47</v>
      </c>
      <c r="C79" s="31"/>
      <c r="D79" s="130">
        <f>D80+D83</f>
        <v>917400</v>
      </c>
      <c r="E79" s="156">
        <f>E80+E83</f>
        <v>917400</v>
      </c>
    </row>
    <row r="80" spans="1:5" ht="41.25" customHeight="1">
      <c r="A80" s="124" t="s">
        <v>48</v>
      </c>
      <c r="B80" s="30" t="s">
        <v>49</v>
      </c>
      <c r="C80" s="31"/>
      <c r="D80" s="130">
        <f>D81+D82</f>
        <v>917400</v>
      </c>
      <c r="E80" s="156">
        <f>E81+E82</f>
        <v>917400</v>
      </c>
    </row>
    <row r="81" spans="1:5" ht="39">
      <c r="A81" s="29" t="s">
        <v>25</v>
      </c>
      <c r="B81" s="30" t="s">
        <v>49</v>
      </c>
      <c r="C81" s="31" t="s">
        <v>26</v>
      </c>
      <c r="D81" s="61">
        <v>880400</v>
      </c>
      <c r="E81" s="22">
        <v>880400</v>
      </c>
    </row>
    <row r="82" spans="1:5" ht="26.25">
      <c r="A82" s="29" t="s">
        <v>37</v>
      </c>
      <c r="B82" s="30" t="s">
        <v>49</v>
      </c>
      <c r="C82" s="31" t="s">
        <v>38</v>
      </c>
      <c r="D82" s="61">
        <v>37000</v>
      </c>
      <c r="E82" s="22">
        <v>37000</v>
      </c>
    </row>
    <row r="83" spans="1:5" ht="64.5" hidden="1">
      <c r="A83" s="29" t="s">
        <v>645</v>
      </c>
      <c r="B83" s="30" t="s">
        <v>646</v>
      </c>
      <c r="C83" s="31"/>
      <c r="D83" s="130">
        <f>D84</f>
        <v>0</v>
      </c>
      <c r="E83" s="156">
        <f>E84</f>
        <v>0</v>
      </c>
    </row>
    <row r="84" spans="1:5" ht="26.25" hidden="1">
      <c r="A84" s="29" t="s">
        <v>37</v>
      </c>
      <c r="B84" s="30" t="s">
        <v>646</v>
      </c>
      <c r="C84" s="31" t="s">
        <v>38</v>
      </c>
      <c r="D84" s="130"/>
      <c r="E84" s="156"/>
    </row>
    <row r="85" spans="1:5" ht="31.5" customHeight="1">
      <c r="A85" s="72" t="s">
        <v>126</v>
      </c>
      <c r="B85" s="20" t="s">
        <v>127</v>
      </c>
      <c r="C85" s="21"/>
      <c r="D85" s="61">
        <f>D86</f>
        <v>27000</v>
      </c>
      <c r="E85" s="22">
        <f>E86</f>
        <v>27000</v>
      </c>
    </row>
    <row r="86" spans="1:5" ht="38.25" customHeight="1">
      <c r="A86" s="48" t="s">
        <v>128</v>
      </c>
      <c r="B86" s="49" t="s">
        <v>129</v>
      </c>
      <c r="C86" s="21"/>
      <c r="D86" s="61">
        <f>D87</f>
        <v>27000</v>
      </c>
      <c r="E86" s="22">
        <f>E87</f>
        <v>27000</v>
      </c>
    </row>
    <row r="87" spans="1:5" ht="26.25" customHeight="1">
      <c r="A87" s="29" t="s">
        <v>37</v>
      </c>
      <c r="B87" s="49" t="s">
        <v>129</v>
      </c>
      <c r="C87" s="21" t="s">
        <v>38</v>
      </c>
      <c r="D87" s="61">
        <v>27000</v>
      </c>
      <c r="E87" s="22">
        <v>27000</v>
      </c>
    </row>
    <row r="88" spans="1:5" ht="44.25" customHeight="1">
      <c r="A88" s="27" t="s">
        <v>130</v>
      </c>
      <c r="B88" s="20" t="s">
        <v>51</v>
      </c>
      <c r="C88" s="21"/>
      <c r="D88" s="130">
        <f>D89+D94</f>
        <v>2279900</v>
      </c>
      <c r="E88" s="156">
        <f>E89+E94</f>
        <v>2279900</v>
      </c>
    </row>
    <row r="89" spans="1:5" ht="30.75" customHeight="1">
      <c r="A89" s="27" t="s">
        <v>131</v>
      </c>
      <c r="B89" s="20" t="s">
        <v>132</v>
      </c>
      <c r="C89" s="21"/>
      <c r="D89" s="130">
        <f>D90+D92</f>
        <v>129300</v>
      </c>
      <c r="E89" s="156">
        <f>E90+E92</f>
        <v>129300</v>
      </c>
    </row>
    <row r="90" spans="1:5" ht="30" customHeight="1">
      <c r="A90" s="27" t="s">
        <v>133</v>
      </c>
      <c r="B90" s="20" t="s">
        <v>134</v>
      </c>
      <c r="C90" s="21"/>
      <c r="D90" s="130">
        <f>D91</f>
        <v>124300</v>
      </c>
      <c r="E90" s="156">
        <f>E91</f>
        <v>124300</v>
      </c>
    </row>
    <row r="91" spans="1:5" ht="32.25" customHeight="1">
      <c r="A91" s="29" t="s">
        <v>135</v>
      </c>
      <c r="B91" s="20" t="s">
        <v>134</v>
      </c>
      <c r="C91" s="31" t="s">
        <v>136</v>
      </c>
      <c r="D91" s="130">
        <v>124300</v>
      </c>
      <c r="E91" s="156">
        <v>124300</v>
      </c>
    </row>
    <row r="92" spans="1:5" ht="20.25" customHeight="1">
      <c r="A92" s="27" t="s">
        <v>137</v>
      </c>
      <c r="B92" s="20" t="s">
        <v>138</v>
      </c>
      <c r="C92" s="31"/>
      <c r="D92" s="130">
        <f>D93</f>
        <v>5000</v>
      </c>
      <c r="E92" s="156">
        <f>E93</f>
        <v>5000</v>
      </c>
    </row>
    <row r="93" spans="1:5" ht="32.25" customHeight="1">
      <c r="A93" s="29" t="s">
        <v>135</v>
      </c>
      <c r="B93" s="20" t="s">
        <v>138</v>
      </c>
      <c r="C93" s="31" t="s">
        <v>136</v>
      </c>
      <c r="D93" s="130">
        <v>5000</v>
      </c>
      <c r="E93" s="156">
        <v>5000</v>
      </c>
    </row>
    <row r="94" spans="1:5" ht="28.5" customHeight="1">
      <c r="A94" s="40" t="s">
        <v>52</v>
      </c>
      <c r="B94" s="30" t="s">
        <v>53</v>
      </c>
      <c r="C94" s="21"/>
      <c r="D94" s="130">
        <f>D95+D98</f>
        <v>2150600</v>
      </c>
      <c r="E94" s="156">
        <f>E95+E98</f>
        <v>2150600</v>
      </c>
    </row>
    <row r="95" spans="1:5" ht="30.75" customHeight="1">
      <c r="A95" s="27" t="s">
        <v>54</v>
      </c>
      <c r="B95" s="30" t="s">
        <v>55</v>
      </c>
      <c r="C95" s="21"/>
      <c r="D95" s="130">
        <f>D96+D97</f>
        <v>2140600</v>
      </c>
      <c r="E95" s="156">
        <f>E96+E97</f>
        <v>2140600</v>
      </c>
    </row>
    <row r="96" spans="1:5" ht="43.5" customHeight="1">
      <c r="A96" s="29" t="s">
        <v>25</v>
      </c>
      <c r="B96" s="30" t="s">
        <v>55</v>
      </c>
      <c r="C96" s="31" t="s">
        <v>26</v>
      </c>
      <c r="D96" s="61">
        <v>2140600</v>
      </c>
      <c r="E96" s="22">
        <v>2140600</v>
      </c>
    </row>
    <row r="97" spans="1:5" ht="26.25" hidden="1">
      <c r="A97" s="29" t="s">
        <v>37</v>
      </c>
      <c r="B97" s="30" t="s">
        <v>55</v>
      </c>
      <c r="C97" s="31" t="s">
        <v>38</v>
      </c>
      <c r="D97" s="61">
        <f>60633-60633</f>
        <v>0</v>
      </c>
      <c r="E97" s="22">
        <f>60633-60633</f>
        <v>0</v>
      </c>
    </row>
    <row r="98" spans="1:5" ht="17.25" customHeight="1">
      <c r="A98" s="72" t="s">
        <v>139</v>
      </c>
      <c r="B98" s="20" t="s">
        <v>140</v>
      </c>
      <c r="C98" s="31"/>
      <c r="D98" s="61">
        <f>D99</f>
        <v>10000</v>
      </c>
      <c r="E98" s="22">
        <f>E99</f>
        <v>10000</v>
      </c>
    </row>
    <row r="99" spans="1:5" ht="26.25">
      <c r="A99" s="29" t="s">
        <v>37</v>
      </c>
      <c r="B99" s="20" t="s">
        <v>140</v>
      </c>
      <c r="C99" s="31" t="s">
        <v>38</v>
      </c>
      <c r="D99" s="61">
        <v>10000</v>
      </c>
      <c r="E99" s="22">
        <v>10000</v>
      </c>
    </row>
    <row r="100" spans="1:8" ht="32.25" customHeight="1">
      <c r="A100" s="26" t="s">
        <v>364</v>
      </c>
      <c r="B100" s="20" t="s">
        <v>365</v>
      </c>
      <c r="C100" s="21"/>
      <c r="D100" s="130">
        <f>D101+D169+D183</f>
        <v>408150360</v>
      </c>
      <c r="E100" s="156">
        <f>E101+E169+E183</f>
        <v>431886983</v>
      </c>
      <c r="F100" s="28"/>
      <c r="H100" s="28"/>
    </row>
    <row r="101" spans="1:5" s="36" customFormat="1" ht="41.25" customHeight="1">
      <c r="A101" s="84" t="s">
        <v>366</v>
      </c>
      <c r="B101" s="20" t="s">
        <v>367</v>
      </c>
      <c r="C101" s="21"/>
      <c r="D101" s="130">
        <f>D113+D135+D161+D105+D102+D110</f>
        <v>382383839</v>
      </c>
      <c r="E101" s="156">
        <f>E113+E135+E161+E105+E102+E110</f>
        <v>404990802</v>
      </c>
    </row>
    <row r="102" spans="1:5" s="36" customFormat="1" ht="21" customHeight="1">
      <c r="A102" s="217" t="s">
        <v>577</v>
      </c>
      <c r="B102" s="20" t="s">
        <v>578</v>
      </c>
      <c r="C102" s="21"/>
      <c r="D102" s="130">
        <f>D103</f>
        <v>3449851</v>
      </c>
      <c r="E102" s="156">
        <f>E103</f>
        <v>6891504</v>
      </c>
    </row>
    <row r="103" spans="1:5" s="36" customFormat="1" ht="30.75" customHeight="1">
      <c r="A103" s="217" t="s">
        <v>580</v>
      </c>
      <c r="B103" s="20" t="s">
        <v>579</v>
      </c>
      <c r="C103" s="21"/>
      <c r="D103" s="130">
        <f>D104</f>
        <v>3449851</v>
      </c>
      <c r="E103" s="156">
        <f>E104</f>
        <v>6891504</v>
      </c>
    </row>
    <row r="104" spans="1:5" s="36" customFormat="1" ht="26.25">
      <c r="A104" s="29" t="s">
        <v>37</v>
      </c>
      <c r="B104" s="20" t="s">
        <v>579</v>
      </c>
      <c r="C104" s="39" t="s">
        <v>38</v>
      </c>
      <c r="D104" s="123">
        <f>68997+3380854</f>
        <v>3449851</v>
      </c>
      <c r="E104" s="35">
        <f>137830+6753674</f>
        <v>6891504</v>
      </c>
    </row>
    <row r="105" spans="1:5" s="36" customFormat="1" ht="15">
      <c r="A105" s="84" t="s">
        <v>380</v>
      </c>
      <c r="B105" s="20" t="s">
        <v>381</v>
      </c>
      <c r="C105" s="39"/>
      <c r="D105" s="61">
        <f>D106+D108</f>
        <v>10130786</v>
      </c>
      <c r="E105" s="22">
        <f>E106+E108</f>
        <v>5600000</v>
      </c>
    </row>
    <row r="106" spans="1:5" s="36" customFormat="1" ht="26.25">
      <c r="A106" s="84" t="s">
        <v>382</v>
      </c>
      <c r="B106" s="20" t="s">
        <v>383</v>
      </c>
      <c r="C106" s="39"/>
      <c r="D106" s="61">
        <f>D107</f>
        <v>0</v>
      </c>
      <c r="E106" s="22">
        <f>E107</f>
        <v>5600000</v>
      </c>
    </row>
    <row r="107" spans="1:5" s="36" customFormat="1" ht="26.25">
      <c r="A107" s="29" t="s">
        <v>37</v>
      </c>
      <c r="B107" s="20" t="s">
        <v>383</v>
      </c>
      <c r="C107" s="21" t="s">
        <v>38</v>
      </c>
      <c r="D107" s="61"/>
      <c r="E107" s="22">
        <f>1960000+3640000</f>
        <v>5600000</v>
      </c>
    </row>
    <row r="108" spans="1:5" s="36" customFormat="1" ht="15">
      <c r="A108" s="84" t="s">
        <v>582</v>
      </c>
      <c r="B108" s="20" t="s">
        <v>581</v>
      </c>
      <c r="C108" s="39"/>
      <c r="D108" s="61">
        <f>D109</f>
        <v>10130786</v>
      </c>
      <c r="E108" s="22">
        <f>E109</f>
        <v>0</v>
      </c>
    </row>
    <row r="109" spans="1:5" s="36" customFormat="1" ht="26.25">
      <c r="A109" s="29" t="s">
        <v>37</v>
      </c>
      <c r="B109" s="20" t="s">
        <v>581</v>
      </c>
      <c r="C109" s="21" t="s">
        <v>38</v>
      </c>
      <c r="D109" s="61">
        <f>101308+101308+9928170</f>
        <v>10130786</v>
      </c>
      <c r="E109" s="206"/>
    </row>
    <row r="110" spans="1:5" s="36" customFormat="1" ht="15">
      <c r="A110" s="218" t="s">
        <v>688</v>
      </c>
      <c r="B110" s="20" t="s">
        <v>686</v>
      </c>
      <c r="C110" s="39"/>
      <c r="D110" s="61">
        <f>D111</f>
        <v>0</v>
      </c>
      <c r="E110" s="206">
        <f>E111</f>
        <v>24931299</v>
      </c>
    </row>
    <row r="111" spans="1:5" s="36" customFormat="1" ht="39">
      <c r="A111" s="84" t="s">
        <v>689</v>
      </c>
      <c r="B111" s="20" t="s">
        <v>687</v>
      </c>
      <c r="C111" s="39"/>
      <c r="D111" s="61">
        <f>D112</f>
        <v>0</v>
      </c>
      <c r="E111" s="206">
        <f>E112</f>
        <v>24931299</v>
      </c>
    </row>
    <row r="112" spans="1:5" s="36" customFormat="1" ht="26.25">
      <c r="A112" s="29" t="s">
        <v>37</v>
      </c>
      <c r="B112" s="20" t="s">
        <v>687</v>
      </c>
      <c r="C112" s="21" t="s">
        <v>38</v>
      </c>
      <c r="D112" s="61"/>
      <c r="E112" s="22">
        <f>498626+24432673</f>
        <v>24931299</v>
      </c>
    </row>
    <row r="113" spans="1:5" ht="27.75" customHeight="1">
      <c r="A113" s="41" t="s">
        <v>368</v>
      </c>
      <c r="B113" s="96" t="s">
        <v>369</v>
      </c>
      <c r="C113" s="21"/>
      <c r="D113" s="130">
        <f>D114+D121+D128+D130+D126+D125</f>
        <v>93400728</v>
      </c>
      <c r="E113" s="156">
        <f>E114+E121+E128+E130+E126+E125</f>
        <v>94125525</v>
      </c>
    </row>
    <row r="114" spans="1:5" ht="18.75" customHeight="1">
      <c r="A114" s="27" t="s">
        <v>542</v>
      </c>
      <c r="B114" s="96" t="s">
        <v>543</v>
      </c>
      <c r="C114" s="21"/>
      <c r="D114" s="130">
        <f>D116+D115</f>
        <v>2107714</v>
      </c>
      <c r="E114" s="156">
        <f>E116+E115</f>
        <v>2107714</v>
      </c>
    </row>
    <row r="115" spans="1:5" ht="31.5" customHeight="1" hidden="1">
      <c r="A115" s="29" t="s">
        <v>37</v>
      </c>
      <c r="B115" s="96" t="s">
        <v>543</v>
      </c>
      <c r="C115" s="21" t="s">
        <v>38</v>
      </c>
      <c r="D115" s="61"/>
      <c r="E115" s="22"/>
    </row>
    <row r="116" spans="1:5" ht="17.25" customHeight="1">
      <c r="A116" s="94" t="s">
        <v>210</v>
      </c>
      <c r="B116" s="96" t="s">
        <v>543</v>
      </c>
      <c r="C116" s="21" t="s">
        <v>211</v>
      </c>
      <c r="D116" s="61">
        <v>2107714</v>
      </c>
      <c r="E116" s="22">
        <v>2107714</v>
      </c>
    </row>
    <row r="117" spans="1:5" ht="27" customHeight="1" hidden="1">
      <c r="A117" s="78" t="s">
        <v>647</v>
      </c>
      <c r="B117" s="20" t="s">
        <v>648</v>
      </c>
      <c r="C117" s="21"/>
      <c r="D117" s="130">
        <f>D118</f>
        <v>0</v>
      </c>
      <c r="E117" s="156">
        <f>E118</f>
        <v>0</v>
      </c>
    </row>
    <row r="118" spans="1:5" ht="16.5" customHeight="1" hidden="1">
      <c r="A118" s="29" t="s">
        <v>87</v>
      </c>
      <c r="B118" s="20" t="s">
        <v>648</v>
      </c>
      <c r="C118" s="21" t="s">
        <v>38</v>
      </c>
      <c r="D118" s="130"/>
      <c r="E118" s="156"/>
    </row>
    <row r="119" spans="1:5" ht="38.25" customHeight="1" hidden="1">
      <c r="A119" s="51" t="s">
        <v>649</v>
      </c>
      <c r="B119" s="20" t="s">
        <v>650</v>
      </c>
      <c r="C119" s="21"/>
      <c r="D119" s="130">
        <f>D120</f>
        <v>0</v>
      </c>
      <c r="E119" s="156">
        <f>E120</f>
        <v>0</v>
      </c>
    </row>
    <row r="120" spans="1:5" ht="15.75" customHeight="1" hidden="1">
      <c r="A120" s="29" t="s">
        <v>87</v>
      </c>
      <c r="B120" s="20" t="s">
        <v>650</v>
      </c>
      <c r="C120" s="21" t="s">
        <v>38</v>
      </c>
      <c r="D120" s="130"/>
      <c r="E120" s="156"/>
    </row>
    <row r="121" spans="1:5" ht="66" customHeight="1">
      <c r="A121" s="124" t="s">
        <v>370</v>
      </c>
      <c r="B121" s="20" t="s">
        <v>371</v>
      </c>
      <c r="C121" s="21"/>
      <c r="D121" s="130">
        <f>D122+D123</f>
        <v>50718054</v>
      </c>
      <c r="E121" s="156">
        <f>E122+E123</f>
        <v>50718054</v>
      </c>
    </row>
    <row r="122" spans="1:5" ht="42" customHeight="1">
      <c r="A122" s="82" t="s">
        <v>25</v>
      </c>
      <c r="B122" s="20" t="s">
        <v>371</v>
      </c>
      <c r="C122" s="21" t="s">
        <v>26</v>
      </c>
      <c r="D122" s="61">
        <v>50174926</v>
      </c>
      <c r="E122" s="22">
        <v>50174926</v>
      </c>
    </row>
    <row r="123" spans="1:5" ht="25.5" customHeight="1">
      <c r="A123" s="29" t="s">
        <v>37</v>
      </c>
      <c r="B123" s="20" t="s">
        <v>371</v>
      </c>
      <c r="C123" s="21" t="s">
        <v>38</v>
      </c>
      <c r="D123" s="61">
        <v>543128</v>
      </c>
      <c r="E123" s="22">
        <v>543128</v>
      </c>
    </row>
    <row r="124" spans="1:5" ht="26.25" hidden="1">
      <c r="A124" s="124" t="s">
        <v>388</v>
      </c>
      <c r="B124" s="20" t="s">
        <v>608</v>
      </c>
      <c r="C124" s="21"/>
      <c r="D124" s="130">
        <f>D125</f>
        <v>0</v>
      </c>
      <c r="E124" s="156">
        <f>E125</f>
        <v>0</v>
      </c>
    </row>
    <row r="125" spans="1:5" ht="15" hidden="1">
      <c r="A125" s="89" t="s">
        <v>37</v>
      </c>
      <c r="B125" s="20" t="s">
        <v>608</v>
      </c>
      <c r="C125" s="21" t="s">
        <v>38</v>
      </c>
      <c r="D125" s="130"/>
      <c r="E125" s="156"/>
    </row>
    <row r="126" spans="1:5" ht="26.25" hidden="1">
      <c r="A126" s="124" t="s">
        <v>390</v>
      </c>
      <c r="B126" s="20" t="s">
        <v>609</v>
      </c>
      <c r="C126" s="21"/>
      <c r="D126" s="130">
        <f>D127</f>
        <v>0</v>
      </c>
      <c r="E126" s="156">
        <f>E127</f>
        <v>0</v>
      </c>
    </row>
    <row r="127" spans="1:5" ht="15" hidden="1">
      <c r="A127" s="89" t="s">
        <v>37</v>
      </c>
      <c r="B127" s="20" t="s">
        <v>609</v>
      </c>
      <c r="C127" s="21" t="s">
        <v>38</v>
      </c>
      <c r="D127" s="130">
        <f>175343-175343</f>
        <v>0</v>
      </c>
      <c r="E127" s="156">
        <f>175343-175343</f>
        <v>0</v>
      </c>
    </row>
    <row r="128" spans="1:5" ht="26.25" hidden="1">
      <c r="A128" s="124" t="s">
        <v>651</v>
      </c>
      <c r="B128" s="20" t="s">
        <v>611</v>
      </c>
      <c r="C128" s="21"/>
      <c r="D128" s="61">
        <f>D129</f>
        <v>0</v>
      </c>
      <c r="E128" s="22">
        <f>E129</f>
        <v>0</v>
      </c>
    </row>
    <row r="129" spans="1:5" ht="26.25" hidden="1">
      <c r="A129" s="29" t="s">
        <v>37</v>
      </c>
      <c r="B129" s="20" t="s">
        <v>611</v>
      </c>
      <c r="C129" s="21" t="s">
        <v>38</v>
      </c>
      <c r="D129" s="61"/>
      <c r="E129" s="22"/>
    </row>
    <row r="130" spans="1:5" ht="17.25" customHeight="1">
      <c r="A130" s="41" t="s">
        <v>199</v>
      </c>
      <c r="B130" s="20" t="s">
        <v>372</v>
      </c>
      <c r="C130" s="21"/>
      <c r="D130" s="130">
        <f>D131+D132+D134+D133</f>
        <v>40574960</v>
      </c>
      <c r="E130" s="156">
        <f>E131+E132+E134+E133</f>
        <v>41299757</v>
      </c>
    </row>
    <row r="131" spans="1:5" ht="44.25" customHeight="1">
      <c r="A131" s="29" t="s">
        <v>25</v>
      </c>
      <c r="B131" s="20" t="s">
        <v>372</v>
      </c>
      <c r="C131" s="21" t="s">
        <v>26</v>
      </c>
      <c r="D131" s="61">
        <v>23159600</v>
      </c>
      <c r="E131" s="22">
        <v>23884397</v>
      </c>
    </row>
    <row r="132" spans="1:5" ht="30" customHeight="1">
      <c r="A132" s="29" t="s">
        <v>37</v>
      </c>
      <c r="B132" s="20" t="s">
        <v>372</v>
      </c>
      <c r="C132" s="21" t="s">
        <v>38</v>
      </c>
      <c r="D132" s="61">
        <v>15546850</v>
      </c>
      <c r="E132" s="22">
        <v>15546850</v>
      </c>
    </row>
    <row r="133" spans="1:5" ht="30" customHeight="1" hidden="1">
      <c r="A133" s="26" t="s">
        <v>253</v>
      </c>
      <c r="B133" s="20" t="s">
        <v>372</v>
      </c>
      <c r="C133" s="21" t="s">
        <v>254</v>
      </c>
      <c r="D133" s="61"/>
      <c r="E133" s="22"/>
    </row>
    <row r="134" spans="1:5" ht="18" customHeight="1">
      <c r="A134" s="41" t="s">
        <v>79</v>
      </c>
      <c r="B134" s="20" t="s">
        <v>372</v>
      </c>
      <c r="C134" s="21" t="s">
        <v>80</v>
      </c>
      <c r="D134" s="61">
        <v>1868510</v>
      </c>
      <c r="E134" s="61">
        <v>1868510</v>
      </c>
    </row>
    <row r="135" spans="1:5" ht="34.5" customHeight="1">
      <c r="A135" s="41" t="s">
        <v>384</v>
      </c>
      <c r="B135" s="96" t="s">
        <v>385</v>
      </c>
      <c r="C135" s="21"/>
      <c r="D135" s="130">
        <f>D140+D147+D149+D151+D153+D155+D159+D136+D138+D143+D145</f>
        <v>254091804</v>
      </c>
      <c r="E135" s="156">
        <f>E140+E147+E149+E151+E153+E155+E159+E136+E138+E143+E145</f>
        <v>252131804</v>
      </c>
    </row>
    <row r="136" spans="1:5" ht="25.5" hidden="1">
      <c r="A136" s="41" t="s">
        <v>612</v>
      </c>
      <c r="B136" s="20" t="s">
        <v>613</v>
      </c>
      <c r="C136" s="21"/>
      <c r="D136" s="61">
        <f>D137</f>
        <v>0</v>
      </c>
      <c r="E136" s="22">
        <f>E137</f>
        <v>0</v>
      </c>
    </row>
    <row r="137" spans="1:5" ht="26.25" hidden="1">
      <c r="A137" s="29" t="s">
        <v>37</v>
      </c>
      <c r="B137" s="20" t="s">
        <v>613</v>
      </c>
      <c r="C137" s="21" t="s">
        <v>38</v>
      </c>
      <c r="D137" s="61"/>
      <c r="E137" s="22"/>
    </row>
    <row r="138" spans="1:5" ht="33.75" customHeight="1" hidden="1">
      <c r="A138" s="72" t="s">
        <v>382</v>
      </c>
      <c r="B138" s="20" t="s">
        <v>614</v>
      </c>
      <c r="C138" s="21"/>
      <c r="D138" s="61">
        <f>D139</f>
        <v>0</v>
      </c>
      <c r="E138" s="22">
        <f>E139</f>
        <v>0</v>
      </c>
    </row>
    <row r="139" spans="1:5" ht="26.25" hidden="1">
      <c r="A139" s="29" t="s">
        <v>37</v>
      </c>
      <c r="B139" s="20" t="s">
        <v>614</v>
      </c>
      <c r="C139" s="21" t="s">
        <v>38</v>
      </c>
      <c r="D139" s="61"/>
      <c r="E139" s="22"/>
    </row>
    <row r="140" spans="1:5" ht="73.5" customHeight="1">
      <c r="A140" s="124" t="s">
        <v>386</v>
      </c>
      <c r="B140" s="20" t="s">
        <v>387</v>
      </c>
      <c r="C140" s="21"/>
      <c r="D140" s="130">
        <f>D141+D142</f>
        <v>215579622</v>
      </c>
      <c r="E140" s="156">
        <f>E141+E142</f>
        <v>215579622</v>
      </c>
    </row>
    <row r="141" spans="1:5" ht="45" customHeight="1">
      <c r="A141" s="29" t="s">
        <v>25</v>
      </c>
      <c r="B141" s="20" t="s">
        <v>387</v>
      </c>
      <c r="C141" s="21" t="s">
        <v>26</v>
      </c>
      <c r="D141" s="61">
        <f>207444710</f>
        <v>207444710</v>
      </c>
      <c r="E141" s="22">
        <f>207444710</f>
        <v>207444710</v>
      </c>
    </row>
    <row r="142" spans="1:5" ht="25.5" customHeight="1">
      <c r="A142" s="29" t="s">
        <v>37</v>
      </c>
      <c r="B142" s="20" t="s">
        <v>387</v>
      </c>
      <c r="C142" s="21" t="s">
        <v>38</v>
      </c>
      <c r="D142" s="61">
        <v>8134912</v>
      </c>
      <c r="E142" s="22">
        <v>8134912</v>
      </c>
    </row>
    <row r="143" spans="1:5" ht="26.25" hidden="1">
      <c r="A143" s="38" t="s">
        <v>388</v>
      </c>
      <c r="B143" s="20" t="s">
        <v>389</v>
      </c>
      <c r="C143" s="21"/>
      <c r="D143" s="61">
        <f>D144</f>
        <v>0</v>
      </c>
      <c r="E143" s="22">
        <f>E144</f>
        <v>0</v>
      </c>
    </row>
    <row r="144" spans="1:5" ht="26.25" hidden="1">
      <c r="A144" s="29" t="s">
        <v>37</v>
      </c>
      <c r="B144" s="20" t="s">
        <v>389</v>
      </c>
      <c r="C144" s="21" t="s">
        <v>38</v>
      </c>
      <c r="D144" s="61"/>
      <c r="E144" s="22"/>
    </row>
    <row r="145" spans="1:5" ht="26.25" hidden="1">
      <c r="A145" s="38" t="s">
        <v>390</v>
      </c>
      <c r="B145" s="20" t="s">
        <v>391</v>
      </c>
      <c r="C145" s="21"/>
      <c r="D145" s="61">
        <f>D146</f>
        <v>0</v>
      </c>
      <c r="E145" s="22">
        <f>E146</f>
        <v>0</v>
      </c>
    </row>
    <row r="146" spans="1:5" ht="26.25" hidden="1">
      <c r="A146" s="29" t="s">
        <v>37</v>
      </c>
      <c r="B146" s="20" t="s">
        <v>391</v>
      </c>
      <c r="C146" s="21" t="s">
        <v>38</v>
      </c>
      <c r="D146" s="61"/>
      <c r="E146" s="22"/>
    </row>
    <row r="147" spans="1:5" ht="38.25" hidden="1">
      <c r="A147" s="72" t="s">
        <v>616</v>
      </c>
      <c r="B147" s="20" t="s">
        <v>392</v>
      </c>
      <c r="C147" s="21"/>
      <c r="D147" s="130">
        <f>D148</f>
        <v>0</v>
      </c>
      <c r="E147" s="156">
        <f>E148</f>
        <v>0</v>
      </c>
    </row>
    <row r="148" spans="1:5" ht="38.25" hidden="1">
      <c r="A148" s="72" t="s">
        <v>393</v>
      </c>
      <c r="B148" s="20" t="s">
        <v>392</v>
      </c>
      <c r="C148" s="21" t="s">
        <v>38</v>
      </c>
      <c r="D148" s="61"/>
      <c r="E148" s="22"/>
    </row>
    <row r="149" spans="1:5" ht="38.25">
      <c r="A149" s="72" t="s">
        <v>393</v>
      </c>
      <c r="B149" s="20" t="s">
        <v>394</v>
      </c>
      <c r="C149" s="21"/>
      <c r="D149" s="130">
        <f>D150</f>
        <v>1578555</v>
      </c>
      <c r="E149" s="156">
        <f>E150</f>
        <v>1578555</v>
      </c>
    </row>
    <row r="150" spans="1:5" ht="26.25">
      <c r="A150" s="29" t="s">
        <v>37</v>
      </c>
      <c r="B150" s="20" t="s">
        <v>394</v>
      </c>
      <c r="C150" s="21" t="s">
        <v>38</v>
      </c>
      <c r="D150" s="61">
        <v>1578555</v>
      </c>
      <c r="E150" s="22">
        <v>1578555</v>
      </c>
    </row>
    <row r="151" spans="1:5" ht="51.75" hidden="1">
      <c r="A151" s="124" t="s">
        <v>395</v>
      </c>
      <c r="B151" s="20" t="s">
        <v>396</v>
      </c>
      <c r="C151" s="21"/>
      <c r="D151" s="130">
        <f>D152</f>
        <v>0</v>
      </c>
      <c r="E151" s="156">
        <f>E152</f>
        <v>0</v>
      </c>
    </row>
    <row r="152" spans="1:5" ht="26.25" hidden="1">
      <c r="A152" s="29" t="s">
        <v>37</v>
      </c>
      <c r="B152" s="20" t="s">
        <v>396</v>
      </c>
      <c r="C152" s="21" t="s">
        <v>38</v>
      </c>
      <c r="D152" s="61"/>
      <c r="E152" s="22"/>
    </row>
    <row r="153" spans="1:5" ht="39">
      <c r="A153" s="124" t="s">
        <v>652</v>
      </c>
      <c r="B153" s="20" t="s">
        <v>398</v>
      </c>
      <c r="C153" s="21"/>
      <c r="D153" s="130">
        <f>D154</f>
        <v>4038392</v>
      </c>
      <c r="E153" s="156">
        <f>E154</f>
        <v>4038392</v>
      </c>
    </row>
    <row r="154" spans="1:5" ht="26.25">
      <c r="A154" s="29" t="s">
        <v>37</v>
      </c>
      <c r="B154" s="20" t="s">
        <v>398</v>
      </c>
      <c r="C154" s="21" t="s">
        <v>38</v>
      </c>
      <c r="D154" s="61">
        <v>4038392</v>
      </c>
      <c r="E154" s="22">
        <v>4038392</v>
      </c>
    </row>
    <row r="155" spans="1:5" ht="17.25" customHeight="1">
      <c r="A155" s="41" t="s">
        <v>199</v>
      </c>
      <c r="B155" s="20" t="s">
        <v>401</v>
      </c>
      <c r="C155" s="21"/>
      <c r="D155" s="130">
        <f>D156+D158+D157</f>
        <v>32695235</v>
      </c>
      <c r="E155" s="156">
        <f>E156+E158+E157</f>
        <v>30735235</v>
      </c>
    </row>
    <row r="156" spans="1:5" ht="26.25">
      <c r="A156" s="29" t="s">
        <v>37</v>
      </c>
      <c r="B156" s="20" t="s">
        <v>401</v>
      </c>
      <c r="C156" s="21" t="s">
        <v>38</v>
      </c>
      <c r="D156" s="61">
        <f>31042773-478038</f>
        <v>30564735</v>
      </c>
      <c r="E156" s="22">
        <f>31042773-478038-1960000</f>
        <v>28604735</v>
      </c>
    </row>
    <row r="157" spans="1:5" ht="26.25" hidden="1">
      <c r="A157" s="26" t="s">
        <v>253</v>
      </c>
      <c r="B157" s="20" t="s">
        <v>401</v>
      </c>
      <c r="C157" s="21" t="s">
        <v>254</v>
      </c>
      <c r="D157" s="61"/>
      <c r="E157" s="22"/>
    </row>
    <row r="158" spans="1:5" ht="16.5" customHeight="1">
      <c r="A158" s="41" t="s">
        <v>79</v>
      </c>
      <c r="B158" s="20" t="s">
        <v>401</v>
      </c>
      <c r="C158" s="21" t="s">
        <v>80</v>
      </c>
      <c r="D158" s="61">
        <v>2130500</v>
      </c>
      <c r="E158" s="22">
        <v>2130500</v>
      </c>
    </row>
    <row r="159" spans="1:5" ht="15">
      <c r="A159" s="29" t="s">
        <v>402</v>
      </c>
      <c r="B159" s="20" t="s">
        <v>403</v>
      </c>
      <c r="C159" s="21"/>
      <c r="D159" s="61">
        <f>D160</f>
        <v>200000</v>
      </c>
      <c r="E159" s="22">
        <f>E160</f>
        <v>200000</v>
      </c>
    </row>
    <row r="160" spans="1:5" ht="15">
      <c r="A160" s="94" t="s">
        <v>210</v>
      </c>
      <c r="B160" s="20" t="s">
        <v>403</v>
      </c>
      <c r="C160" s="21" t="s">
        <v>211</v>
      </c>
      <c r="D160" s="61">
        <v>200000</v>
      </c>
      <c r="E160" s="22">
        <v>200000</v>
      </c>
    </row>
    <row r="161" spans="1:5" ht="33" customHeight="1">
      <c r="A161" s="41" t="s">
        <v>525</v>
      </c>
      <c r="B161" s="20" t="s">
        <v>526</v>
      </c>
      <c r="C161" s="21"/>
      <c r="D161" s="130">
        <f>D166+D162+D164</f>
        <v>21310670</v>
      </c>
      <c r="E161" s="156">
        <f>E166+E162+E164</f>
        <v>21310670</v>
      </c>
    </row>
    <row r="162" spans="1:5" ht="33" customHeight="1" hidden="1">
      <c r="A162" s="124" t="s">
        <v>617</v>
      </c>
      <c r="B162" s="20" t="s">
        <v>618</v>
      </c>
      <c r="C162" s="21"/>
      <c r="D162" s="130">
        <f>D163</f>
        <v>0</v>
      </c>
      <c r="E162" s="156">
        <f>E163</f>
        <v>0</v>
      </c>
    </row>
    <row r="163" spans="1:5" ht="45" customHeight="1" hidden="1">
      <c r="A163" s="29" t="s">
        <v>25</v>
      </c>
      <c r="B163" s="20" t="s">
        <v>618</v>
      </c>
      <c r="C163" s="21" t="s">
        <v>26</v>
      </c>
      <c r="D163" s="130"/>
      <c r="E163" s="156"/>
    </row>
    <row r="164" spans="1:5" ht="26.25" customHeight="1" hidden="1">
      <c r="A164" s="124" t="s">
        <v>619</v>
      </c>
      <c r="B164" s="20" t="s">
        <v>620</v>
      </c>
      <c r="C164" s="21"/>
      <c r="D164" s="130">
        <f>D165</f>
        <v>0</v>
      </c>
      <c r="E164" s="156">
        <f>E165</f>
        <v>0</v>
      </c>
    </row>
    <row r="165" spans="1:5" ht="44.25" customHeight="1" hidden="1">
      <c r="A165" s="29" t="s">
        <v>25</v>
      </c>
      <c r="B165" s="20" t="s">
        <v>620</v>
      </c>
      <c r="C165" s="21" t="s">
        <v>26</v>
      </c>
      <c r="D165" s="130">
        <f>100000-100000</f>
        <v>0</v>
      </c>
      <c r="E165" s="156">
        <f>100000-100000</f>
        <v>0</v>
      </c>
    </row>
    <row r="166" spans="1:5" ht="58.5" customHeight="1">
      <c r="A166" s="124" t="s">
        <v>527</v>
      </c>
      <c r="B166" s="20" t="s">
        <v>528</v>
      </c>
      <c r="C166" s="21"/>
      <c r="D166" s="130">
        <f>D167+D168</f>
        <v>21310670</v>
      </c>
      <c r="E166" s="156">
        <f>E167+E168</f>
        <v>21310670</v>
      </c>
    </row>
    <row r="167" spans="1:5" ht="33" customHeight="1" hidden="1">
      <c r="A167" s="29" t="s">
        <v>37</v>
      </c>
      <c r="B167" s="20" t="s">
        <v>528</v>
      </c>
      <c r="C167" s="21" t="s">
        <v>38</v>
      </c>
      <c r="D167" s="130"/>
      <c r="E167" s="156"/>
    </row>
    <row r="168" spans="1:5" ht="15.75" customHeight="1">
      <c r="A168" s="94" t="s">
        <v>210</v>
      </c>
      <c r="B168" s="20" t="s">
        <v>528</v>
      </c>
      <c r="C168" s="21" t="s">
        <v>211</v>
      </c>
      <c r="D168" s="61">
        <v>21310670</v>
      </c>
      <c r="E168" s="22">
        <v>21310670</v>
      </c>
    </row>
    <row r="169" spans="1:5" s="36" customFormat="1" ht="48" customHeight="1">
      <c r="A169" s="29" t="s">
        <v>416</v>
      </c>
      <c r="B169" s="20" t="s">
        <v>417</v>
      </c>
      <c r="C169" s="21"/>
      <c r="D169" s="130">
        <f>D170+D179+D176</f>
        <v>16733869</v>
      </c>
      <c r="E169" s="156">
        <f>E170+E179+E176</f>
        <v>17733869</v>
      </c>
    </row>
    <row r="170" spans="1:5" ht="36.75" customHeight="1">
      <c r="A170" s="41" t="s">
        <v>418</v>
      </c>
      <c r="B170" s="20" t="s">
        <v>419</v>
      </c>
      <c r="C170" s="21"/>
      <c r="D170" s="130">
        <f>D171</f>
        <v>16308869</v>
      </c>
      <c r="E170" s="156">
        <f>E171</f>
        <v>17308869</v>
      </c>
    </row>
    <row r="171" spans="1:5" ht="32.25" customHeight="1">
      <c r="A171" s="41" t="s">
        <v>199</v>
      </c>
      <c r="B171" s="20" t="s">
        <v>420</v>
      </c>
      <c r="C171" s="21"/>
      <c r="D171" s="130">
        <f>D172+D173+D175+D174</f>
        <v>16308869</v>
      </c>
      <c r="E171" s="156">
        <f>E172+E173+E175+E174</f>
        <v>17308869</v>
      </c>
    </row>
    <row r="172" spans="1:5" ht="47.25" customHeight="1">
      <c r="A172" s="29" t="s">
        <v>25</v>
      </c>
      <c r="B172" s="20" t="s">
        <v>420</v>
      </c>
      <c r="C172" s="21" t="s">
        <v>26</v>
      </c>
      <c r="D172" s="61">
        <v>15358400</v>
      </c>
      <c r="E172" s="22">
        <v>16358400</v>
      </c>
    </row>
    <row r="173" spans="1:5" ht="26.25">
      <c r="A173" s="29" t="s">
        <v>37</v>
      </c>
      <c r="B173" s="20" t="s">
        <v>420</v>
      </c>
      <c r="C173" s="21" t="s">
        <v>38</v>
      </c>
      <c r="D173" s="61">
        <v>881389</v>
      </c>
      <c r="E173" s="22">
        <v>881389</v>
      </c>
    </row>
    <row r="174" spans="1:5" ht="26.25" hidden="1">
      <c r="A174" s="26" t="s">
        <v>253</v>
      </c>
      <c r="B174" s="20" t="s">
        <v>420</v>
      </c>
      <c r="C174" s="21" t="s">
        <v>254</v>
      </c>
      <c r="D174" s="61"/>
      <c r="E174" s="22"/>
    </row>
    <row r="175" spans="1:5" ht="20.25" customHeight="1">
      <c r="A175" s="41" t="s">
        <v>79</v>
      </c>
      <c r="B175" s="20" t="s">
        <v>420</v>
      </c>
      <c r="C175" s="21" t="s">
        <v>80</v>
      </c>
      <c r="D175" s="61">
        <v>69080</v>
      </c>
      <c r="E175" s="22">
        <v>69080</v>
      </c>
    </row>
    <row r="176" spans="1:5" ht="20.25" customHeight="1">
      <c r="A176" s="84" t="s">
        <v>380</v>
      </c>
      <c r="B176" s="20" t="s">
        <v>584</v>
      </c>
      <c r="C176" s="39"/>
      <c r="D176" s="61">
        <f>D177</f>
        <v>0</v>
      </c>
      <c r="E176" s="22">
        <f>E177</f>
        <v>0</v>
      </c>
    </row>
    <row r="177" spans="1:5" ht="20.25" customHeight="1">
      <c r="A177" s="84" t="s">
        <v>582</v>
      </c>
      <c r="B177" s="20" t="s">
        <v>585</v>
      </c>
      <c r="C177" s="39"/>
      <c r="D177" s="61">
        <f>D178</f>
        <v>0</v>
      </c>
      <c r="E177" s="22">
        <f>E178</f>
        <v>0</v>
      </c>
    </row>
    <row r="178" spans="1:5" ht="29.25" customHeight="1">
      <c r="A178" s="29" t="s">
        <v>37</v>
      </c>
      <c r="B178" s="20" t="s">
        <v>585</v>
      </c>
      <c r="C178" s="21" t="s">
        <v>38</v>
      </c>
      <c r="D178" s="61"/>
      <c r="E178" s="22"/>
    </row>
    <row r="179" spans="1:5" ht="29.25" customHeight="1">
      <c r="A179" s="48" t="s">
        <v>529</v>
      </c>
      <c r="B179" s="20" t="s">
        <v>530</v>
      </c>
      <c r="C179" s="21"/>
      <c r="D179" s="130">
        <f>D180</f>
        <v>425000</v>
      </c>
      <c r="E179" s="156">
        <f>E180</f>
        <v>425000</v>
      </c>
    </row>
    <row r="180" spans="1:5" ht="57" customHeight="1">
      <c r="A180" s="78" t="s">
        <v>531</v>
      </c>
      <c r="B180" s="20" t="s">
        <v>532</v>
      </c>
      <c r="C180" s="21"/>
      <c r="D180" s="130">
        <f>D181+D182</f>
        <v>425000</v>
      </c>
      <c r="E180" s="156">
        <f>E181+E182</f>
        <v>425000</v>
      </c>
    </row>
    <row r="181" spans="1:5" ht="26.25" hidden="1">
      <c r="A181" s="29" t="s">
        <v>37</v>
      </c>
      <c r="B181" s="20" t="s">
        <v>532</v>
      </c>
      <c r="C181" s="21" t="s">
        <v>38</v>
      </c>
      <c r="D181" s="130"/>
      <c r="E181" s="156"/>
    </row>
    <row r="182" spans="1:5" ht="19.5" customHeight="1">
      <c r="A182" s="94" t="s">
        <v>210</v>
      </c>
      <c r="B182" s="20" t="s">
        <v>532</v>
      </c>
      <c r="C182" s="21" t="s">
        <v>211</v>
      </c>
      <c r="D182" s="61">
        <v>425000</v>
      </c>
      <c r="E182" s="22">
        <v>425000</v>
      </c>
    </row>
    <row r="183" spans="1:5" s="36" customFormat="1" ht="43.5" customHeight="1">
      <c r="A183" s="83" t="s">
        <v>448</v>
      </c>
      <c r="B183" s="20" t="s">
        <v>449</v>
      </c>
      <c r="C183" s="21"/>
      <c r="D183" s="130">
        <f>D184+D189</f>
        <v>9032652</v>
      </c>
      <c r="E183" s="156">
        <f>E184+E189</f>
        <v>9162312</v>
      </c>
    </row>
    <row r="184" spans="1:5" ht="32.25" customHeight="1">
      <c r="A184" s="41" t="s">
        <v>450</v>
      </c>
      <c r="B184" s="20" t="s">
        <v>451</v>
      </c>
      <c r="C184" s="21"/>
      <c r="D184" s="130">
        <f>D185</f>
        <v>8805068</v>
      </c>
      <c r="E184" s="156">
        <f>E185</f>
        <v>8934728</v>
      </c>
    </row>
    <row r="185" spans="1:5" ht="18.75" customHeight="1">
      <c r="A185" s="41" t="s">
        <v>199</v>
      </c>
      <c r="B185" s="20" t="s">
        <v>452</v>
      </c>
      <c r="C185" s="21"/>
      <c r="D185" s="130">
        <f>D186+D187+D188</f>
        <v>8805068</v>
      </c>
      <c r="E185" s="156">
        <f>E186+E187+E188</f>
        <v>8934728</v>
      </c>
    </row>
    <row r="186" spans="1:5" ht="42" customHeight="1">
      <c r="A186" s="29" t="s">
        <v>25</v>
      </c>
      <c r="B186" s="20" t="s">
        <v>452</v>
      </c>
      <c r="C186" s="21" t="s">
        <v>26</v>
      </c>
      <c r="D186" s="61">
        <v>7870340</v>
      </c>
      <c r="E186" s="22">
        <v>8000000</v>
      </c>
    </row>
    <row r="187" spans="1:5" ht="27.75" customHeight="1">
      <c r="A187" s="29" t="s">
        <v>37</v>
      </c>
      <c r="B187" s="20" t="s">
        <v>452</v>
      </c>
      <c r="C187" s="21" t="s">
        <v>38</v>
      </c>
      <c r="D187" s="61">
        <v>906928</v>
      </c>
      <c r="E187" s="22">
        <v>906928</v>
      </c>
    </row>
    <row r="188" spans="1:5" ht="16.5" customHeight="1">
      <c r="A188" s="41" t="s">
        <v>79</v>
      </c>
      <c r="B188" s="20" t="s">
        <v>452</v>
      </c>
      <c r="C188" s="21" t="s">
        <v>80</v>
      </c>
      <c r="D188" s="61">
        <v>27800</v>
      </c>
      <c r="E188" s="22">
        <v>27800</v>
      </c>
    </row>
    <row r="189" spans="1:5" ht="27.75" customHeight="1">
      <c r="A189" s="41" t="s">
        <v>453</v>
      </c>
      <c r="B189" s="20" t="s">
        <v>454</v>
      </c>
      <c r="C189" s="21"/>
      <c r="D189" s="130">
        <f>D190+D192</f>
        <v>227584</v>
      </c>
      <c r="E189" s="156">
        <f>E190+E192</f>
        <v>227584</v>
      </c>
    </row>
    <row r="190" spans="1:5" ht="28.5" customHeight="1">
      <c r="A190" s="27" t="s">
        <v>455</v>
      </c>
      <c r="B190" s="20" t="s">
        <v>456</v>
      </c>
      <c r="C190" s="21"/>
      <c r="D190" s="130">
        <f>D191</f>
        <v>227584</v>
      </c>
      <c r="E190" s="156">
        <f>E191</f>
        <v>227584</v>
      </c>
    </row>
    <row r="191" spans="1:5" ht="39" customHeight="1">
      <c r="A191" s="29" t="s">
        <v>25</v>
      </c>
      <c r="B191" s="20" t="s">
        <v>456</v>
      </c>
      <c r="C191" s="21" t="s">
        <v>26</v>
      </c>
      <c r="D191" s="61">
        <v>227584</v>
      </c>
      <c r="E191" s="22">
        <v>227584</v>
      </c>
    </row>
    <row r="192" spans="1:5" ht="16.5" customHeight="1" hidden="1">
      <c r="A192" s="29" t="s">
        <v>402</v>
      </c>
      <c r="B192" s="20" t="s">
        <v>457</v>
      </c>
      <c r="C192" s="21"/>
      <c r="D192" s="130">
        <f>D193</f>
        <v>0</v>
      </c>
      <c r="E192" s="156">
        <f>E193</f>
        <v>0</v>
      </c>
    </row>
    <row r="193" spans="1:5" ht="27" customHeight="1" hidden="1">
      <c r="A193" s="29" t="s">
        <v>37</v>
      </c>
      <c r="B193" s="20" t="s">
        <v>457</v>
      </c>
      <c r="C193" s="21" t="s">
        <v>38</v>
      </c>
      <c r="D193" s="130"/>
      <c r="E193" s="156"/>
    </row>
    <row r="194" spans="1:5" ht="43.5" customHeight="1">
      <c r="A194" s="83" t="s">
        <v>276</v>
      </c>
      <c r="B194" s="20" t="s">
        <v>277</v>
      </c>
      <c r="C194" s="21"/>
      <c r="D194" s="130">
        <f>D195</f>
        <v>200000</v>
      </c>
      <c r="E194" s="156">
        <f>E195</f>
        <v>200000</v>
      </c>
    </row>
    <row r="195" spans="1:5" s="36" customFormat="1" ht="54" customHeight="1">
      <c r="A195" s="131" t="s">
        <v>278</v>
      </c>
      <c r="B195" s="20" t="s">
        <v>279</v>
      </c>
      <c r="C195" s="21"/>
      <c r="D195" s="130">
        <f>D196</f>
        <v>200000</v>
      </c>
      <c r="E195" s="156">
        <f>E196</f>
        <v>200000</v>
      </c>
    </row>
    <row r="196" spans="1:5" s="36" customFormat="1" ht="44.25" customHeight="1">
      <c r="A196" s="41" t="s">
        <v>698</v>
      </c>
      <c r="B196" s="20" t="s">
        <v>280</v>
      </c>
      <c r="C196" s="21"/>
      <c r="D196" s="61">
        <f>D197+D199</f>
        <v>200000</v>
      </c>
      <c r="E196" s="22">
        <f>E197+E199</f>
        <v>200000</v>
      </c>
    </row>
    <row r="197" spans="1:5" ht="18" customHeight="1" hidden="1">
      <c r="A197" s="27" t="s">
        <v>281</v>
      </c>
      <c r="B197" s="20" t="s">
        <v>282</v>
      </c>
      <c r="C197" s="21"/>
      <c r="D197" s="61">
        <f>D198</f>
        <v>0</v>
      </c>
      <c r="E197" s="22">
        <f>E198</f>
        <v>0</v>
      </c>
    </row>
    <row r="198" spans="1:5" ht="27" customHeight="1" hidden="1">
      <c r="A198" s="29" t="s">
        <v>37</v>
      </c>
      <c r="B198" s="20" t="s">
        <v>282</v>
      </c>
      <c r="C198" s="21" t="s">
        <v>38</v>
      </c>
      <c r="D198" s="61"/>
      <c r="E198" s="22"/>
    </row>
    <row r="199" spans="1:5" ht="18.75" customHeight="1">
      <c r="A199" s="27" t="s">
        <v>283</v>
      </c>
      <c r="B199" s="20" t="s">
        <v>284</v>
      </c>
      <c r="C199" s="21"/>
      <c r="D199" s="61">
        <f>D200</f>
        <v>200000</v>
      </c>
      <c r="E199" s="22">
        <f>E200</f>
        <v>200000</v>
      </c>
    </row>
    <row r="200" spans="1:5" ht="24.75" customHeight="1">
      <c r="A200" s="29" t="s">
        <v>37</v>
      </c>
      <c r="B200" s="20" t="s">
        <v>284</v>
      </c>
      <c r="C200" s="21" t="s">
        <v>38</v>
      </c>
      <c r="D200" s="61">
        <v>200000</v>
      </c>
      <c r="E200" s="22">
        <v>200000</v>
      </c>
    </row>
    <row r="201" spans="1:5" ht="39" hidden="1">
      <c r="A201" s="132" t="s">
        <v>285</v>
      </c>
      <c r="B201" s="45" t="s">
        <v>286</v>
      </c>
      <c r="C201" s="21"/>
      <c r="D201" s="130">
        <f>D202</f>
        <v>0</v>
      </c>
      <c r="E201" s="156">
        <f>E202</f>
        <v>0</v>
      </c>
    </row>
    <row r="202" spans="1:5" s="36" customFormat="1" ht="63.75" hidden="1">
      <c r="A202" s="66" t="s">
        <v>599</v>
      </c>
      <c r="B202" s="45" t="s">
        <v>288</v>
      </c>
      <c r="C202" s="21"/>
      <c r="D202" s="130">
        <f>D204</f>
        <v>0</v>
      </c>
      <c r="E202" s="156">
        <f>E204</f>
        <v>0</v>
      </c>
    </row>
    <row r="203" spans="1:5" s="36" customFormat="1" ht="25.5" hidden="1">
      <c r="A203" s="41" t="s">
        <v>289</v>
      </c>
      <c r="B203" s="45" t="s">
        <v>290</v>
      </c>
      <c r="C203" s="21"/>
      <c r="D203" s="130">
        <f>D204</f>
        <v>0</v>
      </c>
      <c r="E203" s="156">
        <f>E204</f>
        <v>0</v>
      </c>
    </row>
    <row r="204" spans="1:5" ht="15" hidden="1">
      <c r="A204" s="19" t="s">
        <v>291</v>
      </c>
      <c r="B204" s="45" t="s">
        <v>292</v>
      </c>
      <c r="C204" s="21"/>
      <c r="D204" s="130">
        <f>D205</f>
        <v>0</v>
      </c>
      <c r="E204" s="156">
        <f>E205</f>
        <v>0</v>
      </c>
    </row>
    <row r="205" spans="1:5" ht="26.25" hidden="1">
      <c r="A205" s="29" t="s">
        <v>37</v>
      </c>
      <c r="B205" s="45" t="s">
        <v>292</v>
      </c>
      <c r="C205" s="21" t="s">
        <v>38</v>
      </c>
      <c r="D205" s="130"/>
      <c r="E205" s="156"/>
    </row>
    <row r="206" spans="1:5" ht="39" hidden="1">
      <c r="A206" s="19" t="s">
        <v>328</v>
      </c>
      <c r="B206" s="45" t="s">
        <v>329</v>
      </c>
      <c r="C206" s="31"/>
      <c r="D206" s="130">
        <f>D207</f>
        <v>0</v>
      </c>
      <c r="E206" s="156">
        <f>E207</f>
        <v>0</v>
      </c>
    </row>
    <row r="207" spans="1:5" s="36" customFormat="1" ht="51.75" hidden="1">
      <c r="A207" s="133" t="s">
        <v>330</v>
      </c>
      <c r="B207" s="49" t="s">
        <v>331</v>
      </c>
      <c r="C207" s="31"/>
      <c r="D207" s="130">
        <f>D208</f>
        <v>0</v>
      </c>
      <c r="E207" s="156">
        <f>E208</f>
        <v>0</v>
      </c>
    </row>
    <row r="208" spans="1:5" ht="25.5" hidden="1">
      <c r="A208" s="41" t="s">
        <v>332</v>
      </c>
      <c r="B208" s="49" t="s">
        <v>601</v>
      </c>
      <c r="C208" s="31"/>
      <c r="D208" s="130">
        <f>D209+D211+D214</f>
        <v>0</v>
      </c>
      <c r="E208" s="156">
        <f>E209+E211+E214</f>
        <v>0</v>
      </c>
    </row>
    <row r="209" spans="1:5" ht="38.25" hidden="1">
      <c r="A209" s="50" t="s">
        <v>333</v>
      </c>
      <c r="B209" s="49" t="s">
        <v>334</v>
      </c>
      <c r="C209" s="31"/>
      <c r="D209" s="130">
        <f>D210</f>
        <v>0</v>
      </c>
      <c r="E209" s="156">
        <f>E210</f>
        <v>0</v>
      </c>
    </row>
    <row r="210" spans="1:5" ht="15" hidden="1">
      <c r="A210" s="78" t="s">
        <v>197</v>
      </c>
      <c r="B210" s="49" t="s">
        <v>334</v>
      </c>
      <c r="C210" s="31" t="s">
        <v>198</v>
      </c>
      <c r="D210" s="130"/>
      <c r="E210" s="156"/>
    </row>
    <row r="211" spans="1:5" ht="38.25" hidden="1">
      <c r="A211" s="50" t="s">
        <v>335</v>
      </c>
      <c r="B211" s="49" t="s">
        <v>336</v>
      </c>
      <c r="C211" s="31"/>
      <c r="D211" s="130">
        <f>D212</f>
        <v>0</v>
      </c>
      <c r="E211" s="156">
        <f>E212</f>
        <v>0</v>
      </c>
    </row>
    <row r="212" spans="1:5" ht="15" hidden="1">
      <c r="A212" s="78" t="s">
        <v>197</v>
      </c>
      <c r="B212" s="49" t="s">
        <v>336</v>
      </c>
      <c r="C212" s="31" t="s">
        <v>198</v>
      </c>
      <c r="D212" s="61"/>
      <c r="E212" s="22"/>
    </row>
    <row r="213" spans="1:5" ht="25.5" hidden="1">
      <c r="A213" s="50" t="s">
        <v>337</v>
      </c>
      <c r="B213" s="49" t="s">
        <v>338</v>
      </c>
      <c r="C213" s="31"/>
      <c r="D213" s="61"/>
      <c r="E213" s="22"/>
    </row>
    <row r="214" spans="1:5" ht="15" hidden="1">
      <c r="A214" s="78" t="s">
        <v>197</v>
      </c>
      <c r="B214" s="49" t="s">
        <v>338</v>
      </c>
      <c r="C214" s="31" t="s">
        <v>198</v>
      </c>
      <c r="D214" s="61"/>
      <c r="E214" s="22"/>
    </row>
    <row r="215" spans="1:5" ht="39">
      <c r="A215" s="133" t="s">
        <v>339</v>
      </c>
      <c r="B215" s="60" t="s">
        <v>294</v>
      </c>
      <c r="C215" s="21"/>
      <c r="D215" s="130">
        <f>D216</f>
        <v>294292</v>
      </c>
      <c r="E215" s="130">
        <f>E216</f>
        <v>0</v>
      </c>
    </row>
    <row r="216" spans="1:5" s="36" customFormat="1" ht="49.5" customHeight="1">
      <c r="A216" s="66" t="s">
        <v>666</v>
      </c>
      <c r="B216" s="60" t="s">
        <v>296</v>
      </c>
      <c r="C216" s="21"/>
      <c r="D216" s="130">
        <f>D217+D222+D231+D225</f>
        <v>294292</v>
      </c>
      <c r="E216" s="156">
        <f>E217+E222+E231+E225</f>
        <v>0</v>
      </c>
    </row>
    <row r="217" spans="1:5" s="36" customFormat="1" ht="25.5" hidden="1">
      <c r="A217" s="41" t="s">
        <v>373</v>
      </c>
      <c r="B217" s="45" t="s">
        <v>374</v>
      </c>
      <c r="C217" s="31"/>
      <c r="D217" s="130">
        <f>D218+D220</f>
        <v>0</v>
      </c>
      <c r="E217" s="156">
        <f>E218+E220</f>
        <v>0</v>
      </c>
    </row>
    <row r="218" spans="1:5" s="36" customFormat="1" ht="24" hidden="1">
      <c r="A218" s="81" t="s">
        <v>375</v>
      </c>
      <c r="B218" s="45" t="s">
        <v>376</v>
      </c>
      <c r="C218" s="31"/>
      <c r="D218" s="130">
        <f>D219</f>
        <v>0</v>
      </c>
      <c r="E218" s="156">
        <f>E219</f>
        <v>0</v>
      </c>
    </row>
    <row r="219" spans="1:5" s="36" customFormat="1" ht="26.25" hidden="1">
      <c r="A219" s="26" t="s">
        <v>253</v>
      </c>
      <c r="B219" s="45" t="s">
        <v>376</v>
      </c>
      <c r="C219" s="31" t="s">
        <v>254</v>
      </c>
      <c r="D219" s="130"/>
      <c r="E219" s="156"/>
    </row>
    <row r="220" spans="1:5" s="36" customFormat="1" ht="24" hidden="1">
      <c r="A220" s="81" t="s">
        <v>377</v>
      </c>
      <c r="B220" s="45" t="s">
        <v>378</v>
      </c>
      <c r="C220" s="31"/>
      <c r="D220" s="130">
        <f>D221</f>
        <v>0</v>
      </c>
      <c r="E220" s="156">
        <f>E221</f>
        <v>0</v>
      </c>
    </row>
    <row r="221" spans="1:5" s="36" customFormat="1" ht="26.25" hidden="1">
      <c r="A221" s="29" t="s">
        <v>253</v>
      </c>
      <c r="B221" s="45" t="s">
        <v>378</v>
      </c>
      <c r="C221" s="31" t="s">
        <v>254</v>
      </c>
      <c r="D221" s="130"/>
      <c r="E221" s="156"/>
    </row>
    <row r="222" spans="1:5" s="36" customFormat="1" ht="38.25" hidden="1">
      <c r="A222" s="41" t="s">
        <v>342</v>
      </c>
      <c r="B222" s="45" t="s">
        <v>343</v>
      </c>
      <c r="C222" s="31"/>
      <c r="D222" s="130">
        <f>D223</f>
        <v>0</v>
      </c>
      <c r="E222" s="156">
        <f>E223</f>
        <v>0</v>
      </c>
    </row>
    <row r="223" spans="1:5" s="36" customFormat="1" ht="39" hidden="1">
      <c r="A223" s="27" t="s">
        <v>344</v>
      </c>
      <c r="B223" s="45" t="s">
        <v>345</v>
      </c>
      <c r="C223" s="31"/>
      <c r="D223" s="130">
        <f>D224</f>
        <v>0</v>
      </c>
      <c r="E223" s="156">
        <f>E224</f>
        <v>0</v>
      </c>
    </row>
    <row r="224" spans="1:5" s="36" customFormat="1" ht="15" hidden="1">
      <c r="A224" s="78" t="s">
        <v>197</v>
      </c>
      <c r="B224" s="45" t="s">
        <v>345</v>
      </c>
      <c r="C224" s="31" t="s">
        <v>198</v>
      </c>
      <c r="D224" s="130"/>
      <c r="E224" s="156"/>
    </row>
    <row r="225" spans="1:5" s="36" customFormat="1" ht="51.75" hidden="1">
      <c r="A225" s="29" t="s">
        <v>321</v>
      </c>
      <c r="B225" s="20" t="s">
        <v>322</v>
      </c>
      <c r="C225" s="31"/>
      <c r="D225" s="61">
        <f>D226+D228</f>
        <v>0</v>
      </c>
      <c r="E225" s="22">
        <f>E226+E228</f>
        <v>0</v>
      </c>
    </row>
    <row r="226" spans="1:5" s="36" customFormat="1" ht="26.25" hidden="1">
      <c r="A226" s="29" t="s">
        <v>323</v>
      </c>
      <c r="B226" s="20" t="s">
        <v>324</v>
      </c>
      <c r="C226" s="31"/>
      <c r="D226" s="61">
        <f>D227</f>
        <v>0</v>
      </c>
      <c r="E226" s="22">
        <f>E227</f>
        <v>0</v>
      </c>
    </row>
    <row r="227" spans="1:5" s="36" customFormat="1" ht="15" hidden="1">
      <c r="A227" s="78" t="s">
        <v>197</v>
      </c>
      <c r="B227" s="20" t="s">
        <v>324</v>
      </c>
      <c r="C227" s="31" t="s">
        <v>198</v>
      </c>
      <c r="D227" s="61"/>
      <c r="E227" s="22"/>
    </row>
    <row r="228" spans="1:5" s="36" customFormat="1" ht="26.25" hidden="1">
      <c r="A228" s="78" t="s">
        <v>325</v>
      </c>
      <c r="B228" s="20" t="s">
        <v>326</v>
      </c>
      <c r="C228" s="31"/>
      <c r="D228" s="61">
        <f>D230+D229</f>
        <v>0</v>
      </c>
      <c r="E228" s="22">
        <f>E230+E229</f>
        <v>0</v>
      </c>
    </row>
    <row r="229" spans="1:5" s="36" customFormat="1" ht="26.25" hidden="1">
      <c r="A229" s="29" t="s">
        <v>37</v>
      </c>
      <c r="B229" s="20" t="s">
        <v>326</v>
      </c>
      <c r="C229" s="31" t="s">
        <v>38</v>
      </c>
      <c r="D229" s="61"/>
      <c r="E229" s="22"/>
    </row>
    <row r="230" spans="1:5" s="36" customFormat="1" ht="26.25" hidden="1">
      <c r="A230" s="78" t="s">
        <v>253</v>
      </c>
      <c r="B230" s="20" t="s">
        <v>326</v>
      </c>
      <c r="C230" s="31" t="s">
        <v>254</v>
      </c>
      <c r="D230" s="61"/>
      <c r="E230" s="22"/>
    </row>
    <row r="231" spans="1:5" s="36" customFormat="1" ht="25.5">
      <c r="A231" s="41" t="s">
        <v>297</v>
      </c>
      <c r="B231" s="45" t="s">
        <v>298</v>
      </c>
      <c r="C231" s="31"/>
      <c r="D231" s="130">
        <f>D238+D232+D235</f>
        <v>294292</v>
      </c>
      <c r="E231" s="156">
        <f>E238+E232+E235</f>
        <v>0</v>
      </c>
    </row>
    <row r="232" spans="1:5" s="36" customFormat="1" ht="30" customHeight="1">
      <c r="A232" s="41" t="s">
        <v>707</v>
      </c>
      <c r="B232" s="45" t="s">
        <v>299</v>
      </c>
      <c r="C232" s="31"/>
      <c r="D232" s="130">
        <f>D234+D233</f>
        <v>205892</v>
      </c>
      <c r="E232" s="156">
        <f>E234+E233</f>
        <v>0</v>
      </c>
    </row>
    <row r="233" spans="1:5" s="36" customFormat="1" ht="25.5" customHeight="1">
      <c r="A233" s="29" t="s">
        <v>37</v>
      </c>
      <c r="B233" s="45" t="s">
        <v>299</v>
      </c>
      <c r="C233" s="31" t="s">
        <v>38</v>
      </c>
      <c r="D233" s="61">
        <v>205892</v>
      </c>
      <c r="E233" s="22"/>
    </row>
    <row r="234" spans="1:5" s="36" customFormat="1" ht="15" hidden="1">
      <c r="A234" s="78" t="s">
        <v>197</v>
      </c>
      <c r="B234" s="45" t="s">
        <v>299</v>
      </c>
      <c r="C234" s="31" t="s">
        <v>198</v>
      </c>
      <c r="D234" s="61"/>
      <c r="E234" s="22"/>
    </row>
    <row r="235" spans="1:5" s="36" customFormat="1" ht="30" customHeight="1">
      <c r="A235" s="41" t="s">
        <v>708</v>
      </c>
      <c r="B235" s="45" t="s">
        <v>300</v>
      </c>
      <c r="C235" s="31"/>
      <c r="D235" s="130">
        <f>D237+D236</f>
        <v>88400</v>
      </c>
      <c r="E235" s="156">
        <f>E237+E236</f>
        <v>0</v>
      </c>
    </row>
    <row r="236" spans="1:5" s="36" customFormat="1" ht="25.5" customHeight="1">
      <c r="A236" s="29" t="s">
        <v>37</v>
      </c>
      <c r="B236" s="45" t="s">
        <v>300</v>
      </c>
      <c r="C236" s="31" t="s">
        <v>38</v>
      </c>
      <c r="D236" s="61">
        <v>88400</v>
      </c>
      <c r="E236" s="22"/>
    </row>
    <row r="237" spans="1:5" s="36" customFormat="1" ht="15" hidden="1">
      <c r="A237" s="78" t="s">
        <v>197</v>
      </c>
      <c r="B237" s="45" t="s">
        <v>300</v>
      </c>
      <c r="C237" s="31" t="s">
        <v>198</v>
      </c>
      <c r="D237" s="61"/>
      <c r="E237" s="22"/>
    </row>
    <row r="238" spans="1:5" s="36" customFormat="1" ht="39" hidden="1">
      <c r="A238" s="78" t="s">
        <v>301</v>
      </c>
      <c r="B238" s="45" t="s">
        <v>302</v>
      </c>
      <c r="C238" s="31"/>
      <c r="D238" s="130">
        <f>D239</f>
        <v>0</v>
      </c>
      <c r="E238" s="156">
        <f>E239</f>
        <v>0</v>
      </c>
    </row>
    <row r="239" spans="1:5" s="36" customFormat="1" ht="15" hidden="1">
      <c r="A239" s="78" t="s">
        <v>197</v>
      </c>
      <c r="B239" s="45" t="s">
        <v>302</v>
      </c>
      <c r="C239" s="31" t="s">
        <v>198</v>
      </c>
      <c r="D239" s="130"/>
      <c r="E239" s="156"/>
    </row>
    <row r="240" spans="1:5" ht="45" customHeight="1">
      <c r="A240" s="41" t="s">
        <v>422</v>
      </c>
      <c r="B240" s="49" t="s">
        <v>423</v>
      </c>
      <c r="C240" s="21"/>
      <c r="D240" s="130">
        <f>D241+D246+D256</f>
        <v>13608808</v>
      </c>
      <c r="E240" s="156">
        <f>E241+E246+E256</f>
        <v>13608808</v>
      </c>
    </row>
    <row r="241" spans="1:5" s="36" customFormat="1" ht="63" customHeight="1">
      <c r="A241" s="41" t="s">
        <v>424</v>
      </c>
      <c r="B241" s="49" t="s">
        <v>425</v>
      </c>
      <c r="C241" s="56"/>
      <c r="D241" s="130">
        <f>D242</f>
        <v>150000</v>
      </c>
      <c r="E241" s="156">
        <f>E242</f>
        <v>150000</v>
      </c>
    </row>
    <row r="242" spans="1:5" ht="45" customHeight="1">
      <c r="A242" s="41" t="s">
        <v>426</v>
      </c>
      <c r="B242" s="49" t="s">
        <v>427</v>
      </c>
      <c r="C242" s="56"/>
      <c r="D242" s="130">
        <f>D243</f>
        <v>150000</v>
      </c>
      <c r="E242" s="156">
        <f>E243</f>
        <v>150000</v>
      </c>
    </row>
    <row r="243" spans="1:5" ht="15.75" customHeight="1">
      <c r="A243" s="41" t="s">
        <v>428</v>
      </c>
      <c r="B243" s="49" t="s">
        <v>429</v>
      </c>
      <c r="C243" s="56"/>
      <c r="D243" s="130">
        <f>D244+D245</f>
        <v>150000</v>
      </c>
      <c r="E243" s="156">
        <f>E244+E245</f>
        <v>150000</v>
      </c>
    </row>
    <row r="244" spans="1:5" s="36" customFormat="1" ht="26.25">
      <c r="A244" s="29" t="s">
        <v>37</v>
      </c>
      <c r="B244" s="49" t="s">
        <v>429</v>
      </c>
      <c r="C244" s="56" t="s">
        <v>38</v>
      </c>
      <c r="D244" s="61">
        <v>100000</v>
      </c>
      <c r="E244" s="22">
        <v>100000</v>
      </c>
    </row>
    <row r="245" spans="1:5" s="36" customFormat="1" ht="15">
      <c r="A245" s="26" t="s">
        <v>210</v>
      </c>
      <c r="B245" s="49" t="s">
        <v>429</v>
      </c>
      <c r="C245" s="56" t="s">
        <v>211</v>
      </c>
      <c r="D245" s="61">
        <v>50000</v>
      </c>
      <c r="E245" s="22">
        <v>50000</v>
      </c>
    </row>
    <row r="246" spans="1:5" s="36" customFormat="1" ht="68.25" customHeight="1">
      <c r="A246" s="66" t="s">
        <v>546</v>
      </c>
      <c r="B246" s="49" t="s">
        <v>547</v>
      </c>
      <c r="C246" s="21"/>
      <c r="D246" s="130">
        <f>D247+D251</f>
        <v>10327100</v>
      </c>
      <c r="E246" s="156">
        <f>E247+E251</f>
        <v>10327100</v>
      </c>
    </row>
    <row r="247" spans="1:5" s="36" customFormat="1" ht="44.25" customHeight="1">
      <c r="A247" s="66" t="s">
        <v>548</v>
      </c>
      <c r="B247" s="49" t="s">
        <v>549</v>
      </c>
      <c r="C247" s="21"/>
      <c r="D247" s="130">
        <f>D248</f>
        <v>200000</v>
      </c>
      <c r="E247" s="156">
        <f>E248</f>
        <v>200000</v>
      </c>
    </row>
    <row r="248" spans="1:5" ht="39">
      <c r="A248" s="26" t="s">
        <v>550</v>
      </c>
      <c r="B248" s="49" t="s">
        <v>551</v>
      </c>
      <c r="C248" s="21"/>
      <c r="D248" s="130">
        <f>D250+D249</f>
        <v>200000</v>
      </c>
      <c r="E248" s="156">
        <f>E250+E249</f>
        <v>200000</v>
      </c>
    </row>
    <row r="249" spans="1:5" ht="0.75" customHeight="1" hidden="1">
      <c r="A249" s="29" t="s">
        <v>25</v>
      </c>
      <c r="B249" s="49" t="s">
        <v>551</v>
      </c>
      <c r="C249" s="21" t="s">
        <v>26</v>
      </c>
      <c r="D249" s="130">
        <f>3195-3195</f>
        <v>0</v>
      </c>
      <c r="E249" s="156">
        <f>3195-3195</f>
        <v>0</v>
      </c>
    </row>
    <row r="250" spans="1:5" s="36" customFormat="1" ht="25.5" customHeight="1">
      <c r="A250" s="29" t="s">
        <v>37</v>
      </c>
      <c r="B250" s="49" t="s">
        <v>551</v>
      </c>
      <c r="C250" s="21" t="s">
        <v>38</v>
      </c>
      <c r="D250" s="130">
        <v>200000</v>
      </c>
      <c r="E250" s="156">
        <v>200000</v>
      </c>
    </row>
    <row r="251" spans="1:5" s="36" customFormat="1" ht="25.5">
      <c r="A251" s="52" t="s">
        <v>552</v>
      </c>
      <c r="B251" s="49" t="s">
        <v>553</v>
      </c>
      <c r="C251" s="21"/>
      <c r="D251" s="130">
        <f>D252</f>
        <v>10127100</v>
      </c>
      <c r="E251" s="156">
        <f>E252</f>
        <v>10127100</v>
      </c>
    </row>
    <row r="252" spans="1:5" s="36" customFormat="1" ht="25.5">
      <c r="A252" s="41" t="s">
        <v>199</v>
      </c>
      <c r="B252" s="49" t="s">
        <v>554</v>
      </c>
      <c r="C252" s="21"/>
      <c r="D252" s="130">
        <f>D253+D254+D255</f>
        <v>10127100</v>
      </c>
      <c r="E252" s="156">
        <f>E253+E254+E255</f>
        <v>10127100</v>
      </c>
    </row>
    <row r="253" spans="1:5" ht="39">
      <c r="A253" s="29" t="s">
        <v>25</v>
      </c>
      <c r="B253" s="49" t="s">
        <v>554</v>
      </c>
      <c r="C253" s="21" t="s">
        <v>26</v>
      </c>
      <c r="D253" s="61">
        <v>6725100</v>
      </c>
      <c r="E253" s="22">
        <v>6725100</v>
      </c>
    </row>
    <row r="254" spans="1:5" ht="26.25">
      <c r="A254" s="29" t="s">
        <v>37</v>
      </c>
      <c r="B254" s="49" t="s">
        <v>554</v>
      </c>
      <c r="C254" s="21" t="s">
        <v>38</v>
      </c>
      <c r="D254" s="61">
        <f>1302000-265000</f>
        <v>1037000</v>
      </c>
      <c r="E254" s="22">
        <f>1402000-365000</f>
        <v>1037000</v>
      </c>
    </row>
    <row r="255" spans="1:5" ht="15">
      <c r="A255" s="41" t="s">
        <v>79</v>
      </c>
      <c r="B255" s="49" t="s">
        <v>554</v>
      </c>
      <c r="C255" s="21" t="s">
        <v>80</v>
      </c>
      <c r="D255" s="61">
        <v>2365000</v>
      </c>
      <c r="E255" s="22">
        <v>2365000</v>
      </c>
    </row>
    <row r="256" spans="1:5" s="36" customFormat="1" ht="51">
      <c r="A256" s="66" t="s">
        <v>430</v>
      </c>
      <c r="B256" s="49" t="s">
        <v>431</v>
      </c>
      <c r="C256" s="56"/>
      <c r="D256" s="130">
        <f>D257+D269+D266</f>
        <v>3131708</v>
      </c>
      <c r="E256" s="156">
        <f>E257+E269+E266</f>
        <v>3131708</v>
      </c>
    </row>
    <row r="257" spans="1:5" ht="24.75" customHeight="1">
      <c r="A257" s="41" t="s">
        <v>432</v>
      </c>
      <c r="B257" s="49" t="s">
        <v>433</v>
      </c>
      <c r="C257" s="56"/>
      <c r="D257" s="130">
        <f>D258+D261+D264</f>
        <v>1108038</v>
      </c>
      <c r="E257" s="156">
        <f>E258+E261+E264</f>
        <v>1108038</v>
      </c>
    </row>
    <row r="258" spans="1:5" ht="15" hidden="1">
      <c r="A258" s="26" t="s">
        <v>434</v>
      </c>
      <c r="B258" s="49" t="s">
        <v>435</v>
      </c>
      <c r="C258" s="21"/>
      <c r="D258" s="130">
        <f>D259+D260</f>
        <v>0</v>
      </c>
      <c r="E258" s="156">
        <f>E259+E260</f>
        <v>0</v>
      </c>
    </row>
    <row r="259" spans="1:5" ht="26.25" hidden="1">
      <c r="A259" s="29" t="s">
        <v>37</v>
      </c>
      <c r="B259" s="49" t="s">
        <v>435</v>
      </c>
      <c r="C259" s="56" t="s">
        <v>38</v>
      </c>
      <c r="D259" s="61"/>
      <c r="E259" s="22"/>
    </row>
    <row r="260" spans="1:5" ht="15" hidden="1">
      <c r="A260" s="26" t="s">
        <v>210</v>
      </c>
      <c r="B260" s="49" t="s">
        <v>435</v>
      </c>
      <c r="C260" s="56" t="s">
        <v>211</v>
      </c>
      <c r="D260" s="61"/>
      <c r="E260" s="22"/>
    </row>
    <row r="261" spans="1:5" ht="15">
      <c r="A261" s="124" t="s">
        <v>436</v>
      </c>
      <c r="B261" s="49" t="s">
        <v>437</v>
      </c>
      <c r="C261" s="21"/>
      <c r="D261" s="130">
        <f>D263+D262</f>
        <v>1108038</v>
      </c>
      <c r="E261" s="156">
        <f>E263+E262</f>
        <v>1108038</v>
      </c>
    </row>
    <row r="262" spans="1:5" ht="26.25">
      <c r="A262" s="29" t="s">
        <v>37</v>
      </c>
      <c r="B262" s="49" t="s">
        <v>437</v>
      </c>
      <c r="C262" s="56" t="s">
        <v>38</v>
      </c>
      <c r="D262" s="61">
        <v>478038</v>
      </c>
      <c r="E262" s="61">
        <v>478038</v>
      </c>
    </row>
    <row r="263" spans="1:5" ht="15">
      <c r="A263" s="26" t="s">
        <v>210</v>
      </c>
      <c r="B263" s="49" t="s">
        <v>437</v>
      </c>
      <c r="C263" s="56" t="s">
        <v>211</v>
      </c>
      <c r="D263" s="61">
        <v>630000</v>
      </c>
      <c r="E263" s="61">
        <v>630000</v>
      </c>
    </row>
    <row r="264" spans="1:5" ht="15" hidden="1">
      <c r="A264" s="124" t="s">
        <v>438</v>
      </c>
      <c r="B264" s="49" t="s">
        <v>439</v>
      </c>
      <c r="C264" s="21"/>
      <c r="D264" s="61">
        <f>D265</f>
        <v>0</v>
      </c>
      <c r="E264" s="22">
        <f>E265</f>
        <v>0</v>
      </c>
    </row>
    <row r="265" spans="1:5" ht="15" hidden="1">
      <c r="A265" s="26" t="s">
        <v>210</v>
      </c>
      <c r="B265" s="49" t="s">
        <v>439</v>
      </c>
      <c r="C265" s="56" t="s">
        <v>211</v>
      </c>
      <c r="D265" s="61"/>
      <c r="E265" s="22"/>
    </row>
    <row r="266" spans="1:5" ht="15.75" customHeight="1">
      <c r="A266" s="41" t="s">
        <v>440</v>
      </c>
      <c r="B266" s="49" t="s">
        <v>441</v>
      </c>
      <c r="C266" s="56"/>
      <c r="D266" s="130">
        <f>D267</f>
        <v>40000</v>
      </c>
      <c r="E266" s="156">
        <f>E267</f>
        <v>40000</v>
      </c>
    </row>
    <row r="267" spans="1:5" ht="15" customHeight="1">
      <c r="A267" s="29" t="s">
        <v>438</v>
      </c>
      <c r="B267" s="49" t="s">
        <v>442</v>
      </c>
      <c r="C267" s="56"/>
      <c r="D267" s="130">
        <f>D268</f>
        <v>40000</v>
      </c>
      <c r="E267" s="156">
        <f>E268</f>
        <v>40000</v>
      </c>
    </row>
    <row r="268" spans="1:5" ht="22.5" customHeight="1">
      <c r="A268" s="89" t="s">
        <v>37</v>
      </c>
      <c r="B268" s="49" t="s">
        <v>442</v>
      </c>
      <c r="C268" s="56" t="s">
        <v>38</v>
      </c>
      <c r="D268" s="130">
        <v>40000</v>
      </c>
      <c r="E268" s="156">
        <v>40000</v>
      </c>
    </row>
    <row r="269" spans="1:5" ht="39.75" customHeight="1">
      <c r="A269" s="41" t="s">
        <v>443</v>
      </c>
      <c r="B269" s="49" t="s">
        <v>444</v>
      </c>
      <c r="C269" s="56"/>
      <c r="D269" s="130">
        <f>D270</f>
        <v>1983670</v>
      </c>
      <c r="E269" s="156">
        <f>E270</f>
        <v>1983670</v>
      </c>
    </row>
    <row r="270" spans="1:5" ht="24" customHeight="1">
      <c r="A270" s="27" t="s">
        <v>199</v>
      </c>
      <c r="B270" s="49" t="s">
        <v>445</v>
      </c>
      <c r="C270" s="56"/>
      <c r="D270" s="130">
        <f>D271+D272+D273</f>
        <v>1983670</v>
      </c>
      <c r="E270" s="156">
        <f>E271+E272+E273</f>
        <v>1983670</v>
      </c>
    </row>
    <row r="271" spans="1:5" ht="30.75" customHeight="1">
      <c r="A271" s="26" t="s">
        <v>446</v>
      </c>
      <c r="B271" s="49" t="s">
        <v>445</v>
      </c>
      <c r="C271" s="21" t="s">
        <v>26</v>
      </c>
      <c r="D271" s="61">
        <v>657700</v>
      </c>
      <c r="E271" s="22">
        <v>657700</v>
      </c>
    </row>
    <row r="272" spans="1:5" ht="27" customHeight="1">
      <c r="A272" s="29" t="s">
        <v>37</v>
      </c>
      <c r="B272" s="49" t="s">
        <v>445</v>
      </c>
      <c r="C272" s="56" t="s">
        <v>38</v>
      </c>
      <c r="D272" s="61">
        <v>1274360</v>
      </c>
      <c r="E272" s="22">
        <v>1274360</v>
      </c>
    </row>
    <row r="273" spans="1:5" ht="18.75" customHeight="1">
      <c r="A273" s="41" t="s">
        <v>79</v>
      </c>
      <c r="B273" s="49" t="s">
        <v>445</v>
      </c>
      <c r="C273" s="56" t="s">
        <v>80</v>
      </c>
      <c r="D273" s="61">
        <v>51610</v>
      </c>
      <c r="E273" s="22">
        <v>51610</v>
      </c>
    </row>
    <row r="274" spans="1:5" ht="43.5" customHeight="1">
      <c r="A274" s="83" t="s">
        <v>667</v>
      </c>
      <c r="B274" s="20" t="s">
        <v>142</v>
      </c>
      <c r="C274" s="31"/>
      <c r="D274" s="61">
        <f aca="true" t="shared" si="0" ref="D274:E276">D275</f>
        <v>946600</v>
      </c>
      <c r="E274" s="22">
        <f t="shared" si="0"/>
        <v>946600</v>
      </c>
    </row>
    <row r="275" spans="1:5" s="36" customFormat="1" ht="57.75" customHeight="1">
      <c r="A275" s="66" t="s">
        <v>143</v>
      </c>
      <c r="B275" s="20" t="s">
        <v>144</v>
      </c>
      <c r="C275" s="31"/>
      <c r="D275" s="61">
        <f t="shared" si="0"/>
        <v>946600</v>
      </c>
      <c r="E275" s="22">
        <f t="shared" si="0"/>
        <v>946600</v>
      </c>
    </row>
    <row r="276" spans="1:5" s="36" customFormat="1" ht="27" customHeight="1">
      <c r="A276" s="66" t="s">
        <v>145</v>
      </c>
      <c r="B276" s="20" t="s">
        <v>146</v>
      </c>
      <c r="C276" s="31"/>
      <c r="D276" s="61">
        <f t="shared" si="0"/>
        <v>946600</v>
      </c>
      <c r="E276" s="22">
        <f t="shared" si="0"/>
        <v>946600</v>
      </c>
    </row>
    <row r="277" spans="1:5" ht="18" customHeight="1">
      <c r="A277" s="66" t="s">
        <v>147</v>
      </c>
      <c r="B277" s="20" t="s">
        <v>148</v>
      </c>
      <c r="C277" s="31"/>
      <c r="D277" s="61">
        <f>D279+D278</f>
        <v>946600</v>
      </c>
      <c r="E277" s="22">
        <f>E279+E278</f>
        <v>946600</v>
      </c>
    </row>
    <row r="278" spans="1:5" ht="26.25">
      <c r="A278" s="26" t="s">
        <v>446</v>
      </c>
      <c r="B278" s="20" t="s">
        <v>148</v>
      </c>
      <c r="C278" s="31" t="s">
        <v>26</v>
      </c>
      <c r="D278" s="61"/>
      <c r="E278" s="22"/>
    </row>
    <row r="279" spans="1:5" ht="27" customHeight="1">
      <c r="A279" s="29" t="s">
        <v>37</v>
      </c>
      <c r="B279" s="20" t="s">
        <v>148</v>
      </c>
      <c r="C279" s="21" t="s">
        <v>38</v>
      </c>
      <c r="D279" s="61">
        <v>946600</v>
      </c>
      <c r="E279" s="22">
        <v>946600</v>
      </c>
    </row>
    <row r="280" spans="1:5" ht="33" customHeight="1">
      <c r="A280" s="19" t="s">
        <v>56</v>
      </c>
      <c r="B280" s="30" t="s">
        <v>57</v>
      </c>
      <c r="C280" s="21"/>
      <c r="D280" s="130">
        <f>D281</f>
        <v>356209</v>
      </c>
      <c r="E280" s="156">
        <f>E281</f>
        <v>356209</v>
      </c>
    </row>
    <row r="281" spans="1:5" s="36" customFormat="1" ht="60" customHeight="1">
      <c r="A281" s="40" t="s">
        <v>58</v>
      </c>
      <c r="B281" s="30" t="s">
        <v>59</v>
      </c>
      <c r="C281" s="21"/>
      <c r="D281" s="130">
        <f>D282</f>
        <v>356209</v>
      </c>
      <c r="E281" s="156">
        <f>E282</f>
        <v>356209</v>
      </c>
    </row>
    <row r="282" spans="1:5" s="36" customFormat="1" ht="29.25" customHeight="1">
      <c r="A282" s="41" t="s">
        <v>60</v>
      </c>
      <c r="B282" s="30" t="s">
        <v>61</v>
      </c>
      <c r="C282" s="21"/>
      <c r="D282" s="130">
        <f>D283+D286</f>
        <v>356209</v>
      </c>
      <c r="E282" s="156">
        <f>E283+E286</f>
        <v>356209</v>
      </c>
    </row>
    <row r="283" spans="1:5" ht="21" customHeight="1">
      <c r="A283" s="124" t="s">
        <v>62</v>
      </c>
      <c r="B283" s="30" t="s">
        <v>63</v>
      </c>
      <c r="C283" s="21"/>
      <c r="D283" s="130">
        <f>D284+D285</f>
        <v>326209</v>
      </c>
      <c r="E283" s="156">
        <f>E284+E285</f>
        <v>326209</v>
      </c>
    </row>
    <row r="284" spans="1:5" ht="42.75" customHeight="1">
      <c r="A284" s="29" t="s">
        <v>25</v>
      </c>
      <c r="B284" s="30" t="s">
        <v>63</v>
      </c>
      <c r="C284" s="31" t="s">
        <v>26</v>
      </c>
      <c r="D284" s="61">
        <v>316209</v>
      </c>
      <c r="E284" s="22">
        <v>316209</v>
      </c>
    </row>
    <row r="285" spans="1:5" ht="26.25">
      <c r="A285" s="29" t="s">
        <v>37</v>
      </c>
      <c r="B285" s="30" t="s">
        <v>63</v>
      </c>
      <c r="C285" s="31" t="s">
        <v>38</v>
      </c>
      <c r="D285" s="61">
        <v>10000</v>
      </c>
      <c r="E285" s="22">
        <v>10000</v>
      </c>
    </row>
    <row r="286" spans="1:5" ht="26.25">
      <c r="A286" s="29" t="s">
        <v>151</v>
      </c>
      <c r="B286" s="30" t="s">
        <v>152</v>
      </c>
      <c r="C286" s="21"/>
      <c r="D286" s="61">
        <f>D287</f>
        <v>30000</v>
      </c>
      <c r="E286" s="22">
        <f>E287</f>
        <v>30000</v>
      </c>
    </row>
    <row r="287" spans="1:5" ht="26.25">
      <c r="A287" s="29" t="s">
        <v>37</v>
      </c>
      <c r="B287" s="30" t="s">
        <v>152</v>
      </c>
      <c r="C287" s="31" t="s">
        <v>38</v>
      </c>
      <c r="D287" s="61">
        <v>30000</v>
      </c>
      <c r="E287" s="22">
        <v>30000</v>
      </c>
    </row>
    <row r="288" spans="1:5" ht="44.25" customHeight="1">
      <c r="A288" s="65" t="s">
        <v>153</v>
      </c>
      <c r="B288" s="49" t="s">
        <v>154</v>
      </c>
      <c r="C288" s="21"/>
      <c r="D288" s="61">
        <f>D289+D306+D311</f>
        <v>7029695</v>
      </c>
      <c r="E288" s="22">
        <f>E289+E306+E311</f>
        <v>7029695</v>
      </c>
    </row>
    <row r="289" spans="1:5" s="36" customFormat="1" ht="51">
      <c r="A289" s="66" t="s">
        <v>243</v>
      </c>
      <c r="B289" s="49" t="s">
        <v>244</v>
      </c>
      <c r="C289" s="21"/>
      <c r="D289" s="61">
        <f>D290+D293</f>
        <v>5456695</v>
      </c>
      <c r="E289" s="22">
        <f>E290+E293</f>
        <v>5456695</v>
      </c>
    </row>
    <row r="290" spans="1:5" s="36" customFormat="1" ht="25.5">
      <c r="A290" s="41" t="s">
        <v>245</v>
      </c>
      <c r="B290" s="49" t="s">
        <v>246</v>
      </c>
      <c r="C290" s="21"/>
      <c r="D290" s="61">
        <f>D291</f>
        <v>2856695</v>
      </c>
      <c r="E290" s="22">
        <f>E291</f>
        <v>3856695</v>
      </c>
    </row>
    <row r="291" spans="1:5" ht="26.25">
      <c r="A291" s="29" t="s">
        <v>247</v>
      </c>
      <c r="B291" s="49" t="s">
        <v>248</v>
      </c>
      <c r="C291" s="21"/>
      <c r="D291" s="61">
        <f>D292</f>
        <v>2856695</v>
      </c>
      <c r="E291" s="22">
        <f>E292</f>
        <v>3856695</v>
      </c>
    </row>
    <row r="292" spans="1:5" ht="18" customHeight="1">
      <c r="A292" s="29" t="s">
        <v>87</v>
      </c>
      <c r="B292" s="49" t="s">
        <v>248</v>
      </c>
      <c r="C292" s="21" t="s">
        <v>38</v>
      </c>
      <c r="D292" s="61">
        <f>5456695-2600000</f>
        <v>2856695</v>
      </c>
      <c r="E292" s="22">
        <f>5456695-1600000</f>
        <v>3856695</v>
      </c>
    </row>
    <row r="293" spans="1:5" ht="25.5" hidden="1">
      <c r="A293" s="41" t="s">
        <v>249</v>
      </c>
      <c r="B293" s="49" t="s">
        <v>250</v>
      </c>
      <c r="C293" s="21"/>
      <c r="D293" s="61">
        <f>D294+D301+D303+D299+D297</f>
        <v>2600000</v>
      </c>
      <c r="E293" s="22">
        <f>E294+E301+E303+E299+E297</f>
        <v>1600000</v>
      </c>
    </row>
    <row r="294" spans="1:5" s="36" customFormat="1" ht="15" hidden="1">
      <c r="A294" s="29" t="s">
        <v>251</v>
      </c>
      <c r="B294" s="49" t="s">
        <v>252</v>
      </c>
      <c r="C294" s="21"/>
      <c r="D294" s="61">
        <f>D296+D295</f>
        <v>0</v>
      </c>
      <c r="E294" s="22">
        <f>E296+E295</f>
        <v>0</v>
      </c>
    </row>
    <row r="295" spans="1:5" s="36" customFormat="1" ht="15" hidden="1">
      <c r="A295" s="29" t="s">
        <v>87</v>
      </c>
      <c r="B295" s="49" t="s">
        <v>252</v>
      </c>
      <c r="C295" s="21" t="s">
        <v>38</v>
      </c>
      <c r="D295" s="61"/>
      <c r="E295" s="22"/>
    </row>
    <row r="296" spans="1:5" ht="22.5" customHeight="1" hidden="1">
      <c r="A296" s="26" t="s">
        <v>253</v>
      </c>
      <c r="B296" s="49" t="s">
        <v>252</v>
      </c>
      <c r="C296" s="21" t="s">
        <v>254</v>
      </c>
      <c r="D296" s="61"/>
      <c r="E296" s="22"/>
    </row>
    <row r="297" spans="1:5" ht="33" customHeight="1" hidden="1">
      <c r="A297" s="41" t="s">
        <v>257</v>
      </c>
      <c r="B297" s="49" t="s">
        <v>258</v>
      </c>
      <c r="C297" s="21"/>
      <c r="D297" s="61">
        <f>D298</f>
        <v>0</v>
      </c>
      <c r="E297" s="22">
        <f>E298</f>
        <v>0</v>
      </c>
    </row>
    <row r="298" spans="1:5" ht="7.5" customHeight="1" hidden="1">
      <c r="A298" s="68" t="s">
        <v>253</v>
      </c>
      <c r="B298" s="49" t="s">
        <v>258</v>
      </c>
      <c r="C298" s="21" t="s">
        <v>254</v>
      </c>
      <c r="D298" s="61"/>
      <c r="E298" s="22"/>
    </row>
    <row r="299" spans="1:5" ht="45.75" customHeight="1" hidden="1">
      <c r="A299" s="69" t="s">
        <v>259</v>
      </c>
      <c r="B299" s="49" t="s">
        <v>260</v>
      </c>
      <c r="C299" s="21"/>
      <c r="D299" s="61">
        <f>D300</f>
        <v>0</v>
      </c>
      <c r="E299" s="22">
        <f>E300</f>
        <v>0</v>
      </c>
    </row>
    <row r="300" spans="1:5" ht="0" customHeight="1" hidden="1">
      <c r="A300" s="68" t="s">
        <v>253</v>
      </c>
      <c r="B300" s="49" t="s">
        <v>260</v>
      </c>
      <c r="C300" s="21" t="s">
        <v>254</v>
      </c>
      <c r="D300" s="61"/>
      <c r="E300" s="22"/>
    </row>
    <row r="301" spans="1:5" ht="26.25">
      <c r="A301" s="29" t="s">
        <v>261</v>
      </c>
      <c r="B301" s="49" t="s">
        <v>262</v>
      </c>
      <c r="C301" s="21"/>
      <c r="D301" s="61">
        <f>D302</f>
        <v>2600000</v>
      </c>
      <c r="E301" s="22">
        <f>E302</f>
        <v>1600000</v>
      </c>
    </row>
    <row r="302" spans="1:5" ht="30">
      <c r="A302" s="68" t="s">
        <v>253</v>
      </c>
      <c r="B302" s="49" t="s">
        <v>262</v>
      </c>
      <c r="C302" s="21" t="s">
        <v>254</v>
      </c>
      <c r="D302" s="61">
        <v>2600000</v>
      </c>
      <c r="E302" s="22">
        <v>1600000</v>
      </c>
    </row>
    <row r="303" spans="1:5" ht="15" hidden="1">
      <c r="A303" s="29" t="s">
        <v>255</v>
      </c>
      <c r="B303" s="49" t="s">
        <v>256</v>
      </c>
      <c r="C303" s="21"/>
      <c r="D303" s="61">
        <f>D305+D304</f>
        <v>0</v>
      </c>
      <c r="E303" s="22">
        <f>E305+E304</f>
        <v>0</v>
      </c>
    </row>
    <row r="304" spans="1:5" ht="15" hidden="1">
      <c r="A304" s="29" t="s">
        <v>87</v>
      </c>
      <c r="B304" s="49" t="s">
        <v>256</v>
      </c>
      <c r="C304" s="21" t="s">
        <v>38</v>
      </c>
      <c r="D304" s="61"/>
      <c r="E304" s="22"/>
    </row>
    <row r="305" spans="1:5" ht="26.25" hidden="1">
      <c r="A305" s="26" t="s">
        <v>253</v>
      </c>
      <c r="B305" s="49" t="s">
        <v>256</v>
      </c>
      <c r="C305" s="21" t="s">
        <v>254</v>
      </c>
      <c r="D305" s="61"/>
      <c r="E305" s="22"/>
    </row>
    <row r="306" spans="1:5" s="36" customFormat="1" ht="57.75" customHeight="1">
      <c r="A306" s="70" t="s">
        <v>236</v>
      </c>
      <c r="B306" s="49" t="s">
        <v>237</v>
      </c>
      <c r="C306" s="21"/>
      <c r="D306" s="130">
        <f>D307</f>
        <v>1541000</v>
      </c>
      <c r="E306" s="156">
        <f>E307</f>
        <v>1541000</v>
      </c>
    </row>
    <row r="307" spans="1:5" s="36" customFormat="1" ht="30" customHeight="1">
      <c r="A307" s="41" t="s">
        <v>238</v>
      </c>
      <c r="B307" s="49" t="s">
        <v>239</v>
      </c>
      <c r="C307" s="21"/>
      <c r="D307" s="130">
        <f>D308</f>
        <v>1541000</v>
      </c>
      <c r="E307" s="156">
        <f>E308</f>
        <v>1541000</v>
      </c>
    </row>
    <row r="308" spans="1:5" ht="15">
      <c r="A308" s="26" t="s">
        <v>240</v>
      </c>
      <c r="B308" s="49" t="s">
        <v>241</v>
      </c>
      <c r="C308" s="21"/>
      <c r="D308" s="130">
        <f>D310+D309</f>
        <v>1541000</v>
      </c>
      <c r="E308" s="156">
        <f>E310+E309</f>
        <v>1541000</v>
      </c>
    </row>
    <row r="309" spans="1:5" ht="15">
      <c r="A309" s="29" t="s">
        <v>87</v>
      </c>
      <c r="B309" s="49" t="s">
        <v>241</v>
      </c>
      <c r="C309" s="21" t="s">
        <v>38</v>
      </c>
      <c r="D309" s="61">
        <v>10000</v>
      </c>
      <c r="E309" s="22">
        <v>10000</v>
      </c>
    </row>
    <row r="310" spans="1:5" ht="15">
      <c r="A310" s="29" t="s">
        <v>79</v>
      </c>
      <c r="B310" s="49" t="s">
        <v>241</v>
      </c>
      <c r="C310" s="21" t="s">
        <v>80</v>
      </c>
      <c r="D310" s="61">
        <f>1786000-255000</f>
        <v>1531000</v>
      </c>
      <c r="E310" s="22">
        <v>1531000</v>
      </c>
    </row>
    <row r="311" spans="1:5" s="36" customFormat="1" ht="62.25" customHeight="1">
      <c r="A311" s="70" t="s">
        <v>155</v>
      </c>
      <c r="B311" s="49" t="s">
        <v>156</v>
      </c>
      <c r="C311" s="21"/>
      <c r="D311" s="130">
        <f>D312+D315</f>
        <v>32000</v>
      </c>
      <c r="E311" s="156">
        <f>E312+E315</f>
        <v>32000</v>
      </c>
    </row>
    <row r="312" spans="1:5" ht="25.5" hidden="1">
      <c r="A312" s="54" t="s">
        <v>263</v>
      </c>
      <c r="B312" s="49" t="s">
        <v>264</v>
      </c>
      <c r="C312" s="21"/>
      <c r="D312" s="130">
        <f>D313</f>
        <v>0</v>
      </c>
      <c r="E312" s="156">
        <f>E313</f>
        <v>0</v>
      </c>
    </row>
    <row r="313" spans="1:5" ht="15" hidden="1">
      <c r="A313" s="41" t="s">
        <v>265</v>
      </c>
      <c r="B313" s="49" t="s">
        <v>266</v>
      </c>
      <c r="C313" s="21"/>
      <c r="D313" s="130">
        <f>D314</f>
        <v>0</v>
      </c>
      <c r="E313" s="156">
        <f>E314</f>
        <v>0</v>
      </c>
    </row>
    <row r="314" spans="1:5" ht="26.25" hidden="1">
      <c r="A314" s="29" t="s">
        <v>37</v>
      </c>
      <c r="B314" s="49" t="s">
        <v>266</v>
      </c>
      <c r="C314" s="21" t="s">
        <v>38</v>
      </c>
      <c r="D314" s="130"/>
      <c r="E314" s="156"/>
    </row>
    <row r="315" spans="1:5" ht="57.75" customHeight="1">
      <c r="A315" s="131" t="s">
        <v>404</v>
      </c>
      <c r="B315" s="49" t="s">
        <v>405</v>
      </c>
      <c r="C315" s="21"/>
      <c r="D315" s="130">
        <f>D316</f>
        <v>32000</v>
      </c>
      <c r="E315" s="156">
        <f>E316</f>
        <v>32000</v>
      </c>
    </row>
    <row r="316" spans="1:5" ht="31.5" customHeight="1">
      <c r="A316" s="41" t="s">
        <v>159</v>
      </c>
      <c r="B316" s="49" t="s">
        <v>406</v>
      </c>
      <c r="C316" s="21"/>
      <c r="D316" s="130">
        <f>D317</f>
        <v>32000</v>
      </c>
      <c r="E316" s="156">
        <f>E317</f>
        <v>32000</v>
      </c>
    </row>
    <row r="317" spans="1:5" ht="27.75" customHeight="1">
      <c r="A317" s="29" t="s">
        <v>37</v>
      </c>
      <c r="B317" s="49" t="s">
        <v>406</v>
      </c>
      <c r="C317" s="21" t="s">
        <v>38</v>
      </c>
      <c r="D317" s="61">
        <v>32000</v>
      </c>
      <c r="E317" s="22">
        <v>32000</v>
      </c>
    </row>
    <row r="318" spans="1:5" ht="43.5" customHeight="1">
      <c r="A318" s="26" t="s">
        <v>64</v>
      </c>
      <c r="B318" s="30" t="s">
        <v>65</v>
      </c>
      <c r="C318" s="31"/>
      <c r="D318" s="130">
        <f>D325+D319</f>
        <v>681600</v>
      </c>
      <c r="E318" s="156">
        <f>E325+E319</f>
        <v>681600</v>
      </c>
    </row>
    <row r="319" spans="1:5" ht="69" customHeight="1">
      <c r="A319" s="54" t="s">
        <v>161</v>
      </c>
      <c r="B319" s="30" t="s">
        <v>162</v>
      </c>
      <c r="C319" s="21"/>
      <c r="D319" s="61">
        <f>D320</f>
        <v>70000</v>
      </c>
      <c r="E319" s="22">
        <f>E320</f>
        <v>70000</v>
      </c>
    </row>
    <row r="320" spans="1:5" ht="31.5" customHeight="1">
      <c r="A320" s="40" t="s">
        <v>163</v>
      </c>
      <c r="B320" s="45" t="s">
        <v>164</v>
      </c>
      <c r="C320" s="21"/>
      <c r="D320" s="61">
        <f>D321+D323</f>
        <v>70000</v>
      </c>
      <c r="E320" s="22">
        <f>E321+E323</f>
        <v>70000</v>
      </c>
    </row>
    <row r="321" spans="1:5" ht="32.25" customHeight="1">
      <c r="A321" s="29" t="s">
        <v>165</v>
      </c>
      <c r="B321" s="45" t="s">
        <v>166</v>
      </c>
      <c r="C321" s="21"/>
      <c r="D321" s="61">
        <f>D322</f>
        <v>30000</v>
      </c>
      <c r="E321" s="22">
        <f>E322</f>
        <v>30000</v>
      </c>
    </row>
    <row r="322" spans="1:5" ht="28.5" customHeight="1">
      <c r="A322" s="29" t="s">
        <v>37</v>
      </c>
      <c r="B322" s="45" t="s">
        <v>166</v>
      </c>
      <c r="C322" s="21" t="s">
        <v>38</v>
      </c>
      <c r="D322" s="61">
        <v>30000</v>
      </c>
      <c r="E322" s="22">
        <v>30000</v>
      </c>
    </row>
    <row r="323" spans="1:5" ht="23.25" customHeight="1">
      <c r="A323" s="29" t="s">
        <v>167</v>
      </c>
      <c r="B323" s="45" t="s">
        <v>168</v>
      </c>
      <c r="C323" s="21"/>
      <c r="D323" s="61">
        <f>D324</f>
        <v>40000</v>
      </c>
      <c r="E323" s="22">
        <f>E324</f>
        <v>40000</v>
      </c>
    </row>
    <row r="324" spans="1:5" ht="28.5" customHeight="1">
      <c r="A324" s="29" t="s">
        <v>37</v>
      </c>
      <c r="B324" s="45" t="s">
        <v>168</v>
      </c>
      <c r="C324" s="21" t="s">
        <v>38</v>
      </c>
      <c r="D324" s="61">
        <v>40000</v>
      </c>
      <c r="E324" s="22">
        <v>40000</v>
      </c>
    </row>
    <row r="325" spans="1:5" s="36" customFormat="1" ht="59.25" customHeight="1">
      <c r="A325" s="26" t="s">
        <v>66</v>
      </c>
      <c r="B325" s="30" t="s">
        <v>67</v>
      </c>
      <c r="C325" s="31"/>
      <c r="D325" s="130">
        <f>D327+D330</f>
        <v>611600</v>
      </c>
      <c r="E325" s="156">
        <f>E327+E330</f>
        <v>611600</v>
      </c>
    </row>
    <row r="326" spans="1:5" ht="45.75" customHeight="1">
      <c r="A326" s="40" t="s">
        <v>68</v>
      </c>
      <c r="B326" s="30" t="s">
        <v>69</v>
      </c>
      <c r="C326" s="31"/>
      <c r="D326" s="130">
        <f>D327+D330</f>
        <v>611600</v>
      </c>
      <c r="E326" s="156">
        <f>E327+E330</f>
        <v>611600</v>
      </c>
    </row>
    <row r="327" spans="1:5" ht="40.5" customHeight="1">
      <c r="A327" s="124" t="s">
        <v>70</v>
      </c>
      <c r="B327" s="20" t="s">
        <v>71</v>
      </c>
      <c r="C327" s="21"/>
      <c r="D327" s="130">
        <f>D328+D329</f>
        <v>305800</v>
      </c>
      <c r="E327" s="156">
        <f>E328+E329</f>
        <v>305800</v>
      </c>
    </row>
    <row r="328" spans="1:5" ht="43.5" customHeight="1">
      <c r="A328" s="29" t="s">
        <v>25</v>
      </c>
      <c r="B328" s="20" t="s">
        <v>71</v>
      </c>
      <c r="C328" s="31" t="s">
        <v>26</v>
      </c>
      <c r="D328" s="61">
        <v>305800</v>
      </c>
      <c r="E328" s="22">
        <v>305800</v>
      </c>
    </row>
    <row r="329" spans="1:5" ht="26.25" hidden="1">
      <c r="A329" s="29" t="s">
        <v>37</v>
      </c>
      <c r="B329" s="20" t="s">
        <v>71</v>
      </c>
      <c r="C329" s="31" t="s">
        <v>38</v>
      </c>
      <c r="D329" s="61"/>
      <c r="E329" s="22"/>
    </row>
    <row r="330" spans="1:5" ht="33.75" customHeight="1">
      <c r="A330" s="124" t="s">
        <v>72</v>
      </c>
      <c r="B330" s="20" t="s">
        <v>73</v>
      </c>
      <c r="C330" s="21"/>
      <c r="D330" s="130">
        <f>D331+D332</f>
        <v>305800</v>
      </c>
      <c r="E330" s="156">
        <f>E331+E332</f>
        <v>305800</v>
      </c>
    </row>
    <row r="331" spans="1:5" ht="39">
      <c r="A331" s="29" t="s">
        <v>25</v>
      </c>
      <c r="B331" s="20" t="s">
        <v>73</v>
      </c>
      <c r="C331" s="31" t="s">
        <v>26</v>
      </c>
      <c r="D331" s="61">
        <v>305800</v>
      </c>
      <c r="E331" s="22">
        <v>305800</v>
      </c>
    </row>
    <row r="332" spans="1:5" ht="26.25" hidden="1">
      <c r="A332" s="29" t="s">
        <v>37</v>
      </c>
      <c r="B332" s="20" t="s">
        <v>73</v>
      </c>
      <c r="C332" s="31" t="s">
        <v>38</v>
      </c>
      <c r="D332" s="61">
        <f>39716-39716</f>
        <v>0</v>
      </c>
      <c r="E332" s="22">
        <f>39716-39716</f>
        <v>0</v>
      </c>
    </row>
    <row r="333" spans="1:6" ht="59.25" customHeight="1">
      <c r="A333" s="40" t="s">
        <v>216</v>
      </c>
      <c r="B333" s="49" t="s">
        <v>217</v>
      </c>
      <c r="C333" s="31"/>
      <c r="D333" s="130">
        <f>D334</f>
        <v>51000</v>
      </c>
      <c r="E333" s="156">
        <f>E334</f>
        <v>51000</v>
      </c>
      <c r="F333" s="160"/>
    </row>
    <row r="334" spans="1:6" ht="84.75" customHeight="1">
      <c r="A334" s="72" t="s">
        <v>218</v>
      </c>
      <c r="B334" s="49" t="s">
        <v>219</v>
      </c>
      <c r="C334" s="31"/>
      <c r="D334" s="130">
        <f>D335+D338+D341+D344</f>
        <v>51000</v>
      </c>
      <c r="E334" s="156">
        <f>E335+E338+E341+E344</f>
        <v>51000</v>
      </c>
      <c r="F334" s="160"/>
    </row>
    <row r="335" spans="1:6" ht="25.5" hidden="1">
      <c r="A335" s="72" t="s">
        <v>220</v>
      </c>
      <c r="B335" s="49" t="s">
        <v>221</v>
      </c>
      <c r="C335" s="31"/>
      <c r="D335" s="130">
        <f>D336</f>
        <v>0</v>
      </c>
      <c r="E335" s="156">
        <f>E336</f>
        <v>0</v>
      </c>
      <c r="F335" s="160"/>
    </row>
    <row r="336" spans="1:6" ht="26.25" hidden="1">
      <c r="A336" s="29" t="s">
        <v>222</v>
      </c>
      <c r="B336" s="49" t="s">
        <v>223</v>
      </c>
      <c r="C336" s="31"/>
      <c r="D336" s="130">
        <f>D337</f>
        <v>0</v>
      </c>
      <c r="E336" s="156">
        <f>E337</f>
        <v>0</v>
      </c>
      <c r="F336" s="160"/>
    </row>
    <row r="337" spans="1:6" ht="26.25" hidden="1">
      <c r="A337" s="29" t="s">
        <v>37</v>
      </c>
      <c r="B337" s="49" t="s">
        <v>223</v>
      </c>
      <c r="C337" s="31" t="s">
        <v>38</v>
      </c>
      <c r="D337" s="130"/>
      <c r="E337" s="156"/>
      <c r="F337" s="160"/>
    </row>
    <row r="338" spans="1:6" ht="57" customHeight="1">
      <c r="A338" s="72" t="s">
        <v>224</v>
      </c>
      <c r="B338" s="49" t="s">
        <v>225</v>
      </c>
      <c r="C338" s="31"/>
      <c r="D338" s="130">
        <f>D339</f>
        <v>51000</v>
      </c>
      <c r="E338" s="156">
        <f>E339</f>
        <v>51000</v>
      </c>
      <c r="F338" s="160"/>
    </row>
    <row r="339" spans="1:6" ht="26.25">
      <c r="A339" s="29" t="s">
        <v>222</v>
      </c>
      <c r="B339" s="49" t="s">
        <v>226</v>
      </c>
      <c r="C339" s="31"/>
      <c r="D339" s="130">
        <f>D340</f>
        <v>51000</v>
      </c>
      <c r="E339" s="156">
        <f>E340</f>
        <v>51000</v>
      </c>
      <c r="F339" s="160"/>
    </row>
    <row r="340" spans="1:5" ht="26.25">
      <c r="A340" s="29" t="s">
        <v>37</v>
      </c>
      <c r="B340" s="49" t="s">
        <v>226</v>
      </c>
      <c r="C340" s="31" t="s">
        <v>38</v>
      </c>
      <c r="D340" s="61">
        <v>51000</v>
      </c>
      <c r="E340" s="22">
        <v>51000</v>
      </c>
    </row>
    <row r="341" spans="1:5" ht="38.25" hidden="1">
      <c r="A341" s="72" t="s">
        <v>227</v>
      </c>
      <c r="B341" s="49" t="s">
        <v>228</v>
      </c>
      <c r="C341" s="31"/>
      <c r="D341" s="130">
        <f>D342</f>
        <v>0</v>
      </c>
      <c r="E341" s="156">
        <f>E342</f>
        <v>0</v>
      </c>
    </row>
    <row r="342" spans="1:5" ht="26.25" hidden="1">
      <c r="A342" s="29" t="s">
        <v>222</v>
      </c>
      <c r="B342" s="49" t="s">
        <v>229</v>
      </c>
      <c r="C342" s="31"/>
      <c r="D342" s="130">
        <f>D343</f>
        <v>0</v>
      </c>
      <c r="E342" s="156">
        <f>E343</f>
        <v>0</v>
      </c>
    </row>
    <row r="343" spans="1:5" ht="26.25" hidden="1">
      <c r="A343" s="29" t="s">
        <v>37</v>
      </c>
      <c r="B343" s="49" t="s">
        <v>229</v>
      </c>
      <c r="C343" s="31" t="s">
        <v>38</v>
      </c>
      <c r="D343" s="130"/>
      <c r="E343" s="156"/>
    </row>
    <row r="344" spans="1:5" ht="25.5" hidden="1">
      <c r="A344" s="72" t="s">
        <v>230</v>
      </c>
      <c r="B344" s="49" t="s">
        <v>231</v>
      </c>
      <c r="C344" s="31"/>
      <c r="D344" s="130">
        <f>D345</f>
        <v>0</v>
      </c>
      <c r="E344" s="156">
        <f>E345</f>
        <v>0</v>
      </c>
    </row>
    <row r="345" spans="1:5" ht="26.25" hidden="1">
      <c r="A345" s="29" t="s">
        <v>222</v>
      </c>
      <c r="B345" s="49" t="s">
        <v>232</v>
      </c>
      <c r="C345" s="31"/>
      <c r="D345" s="130">
        <f>D346</f>
        <v>0</v>
      </c>
      <c r="E345" s="156">
        <f>E346</f>
        <v>0</v>
      </c>
    </row>
    <row r="346" spans="1:5" ht="26.25" hidden="1">
      <c r="A346" s="29" t="s">
        <v>37</v>
      </c>
      <c r="B346" s="49" t="s">
        <v>232</v>
      </c>
      <c r="C346" s="31" t="s">
        <v>38</v>
      </c>
      <c r="D346" s="130"/>
      <c r="E346" s="156"/>
    </row>
    <row r="347" spans="1:5" ht="39.75" customHeight="1">
      <c r="A347" s="40" t="s">
        <v>570</v>
      </c>
      <c r="B347" s="45" t="s">
        <v>558</v>
      </c>
      <c r="C347" s="21"/>
      <c r="D347" s="130">
        <f>D348+D352</f>
        <v>9201447</v>
      </c>
      <c r="E347" s="156">
        <f>E348+E352</f>
        <v>9201447</v>
      </c>
    </row>
    <row r="348" spans="1:5" s="36" customFormat="1" ht="57" customHeight="1" hidden="1">
      <c r="A348" s="19" t="s">
        <v>559</v>
      </c>
      <c r="B348" s="45" t="s">
        <v>560</v>
      </c>
      <c r="C348" s="21"/>
      <c r="D348" s="130">
        <f aca="true" t="shared" si="1" ref="D348:E350">D349</f>
        <v>0</v>
      </c>
      <c r="E348" s="156">
        <f t="shared" si="1"/>
        <v>0</v>
      </c>
    </row>
    <row r="349" spans="1:5" ht="48" customHeight="1" hidden="1">
      <c r="A349" s="19" t="s">
        <v>561</v>
      </c>
      <c r="B349" s="45" t="s">
        <v>562</v>
      </c>
      <c r="C349" s="21"/>
      <c r="D349" s="130">
        <f t="shared" si="1"/>
        <v>0</v>
      </c>
      <c r="E349" s="156">
        <f t="shared" si="1"/>
        <v>0</v>
      </c>
    </row>
    <row r="350" spans="1:5" ht="19.5" customHeight="1" hidden="1">
      <c r="A350" s="26" t="s">
        <v>563</v>
      </c>
      <c r="B350" s="45" t="s">
        <v>564</v>
      </c>
      <c r="C350" s="21"/>
      <c r="D350" s="130">
        <f t="shared" si="1"/>
        <v>0</v>
      </c>
      <c r="E350" s="156">
        <f t="shared" si="1"/>
        <v>0</v>
      </c>
    </row>
    <row r="351" spans="1:5" ht="19.5" customHeight="1" hidden="1">
      <c r="A351" s="19" t="s">
        <v>565</v>
      </c>
      <c r="B351" s="45" t="s">
        <v>564</v>
      </c>
      <c r="C351" s="21" t="s">
        <v>566</v>
      </c>
      <c r="D351" s="130"/>
      <c r="E351" s="156"/>
    </row>
    <row r="352" spans="1:5" s="36" customFormat="1" ht="60" customHeight="1">
      <c r="A352" s="19" t="s">
        <v>571</v>
      </c>
      <c r="B352" s="20" t="s">
        <v>572</v>
      </c>
      <c r="C352" s="21"/>
      <c r="D352" s="130">
        <f aca="true" t="shared" si="2" ref="D352:E354">D353</f>
        <v>9201447</v>
      </c>
      <c r="E352" s="156">
        <f t="shared" si="2"/>
        <v>9201447</v>
      </c>
    </row>
    <row r="353" spans="1:5" s="36" customFormat="1" ht="36" customHeight="1">
      <c r="A353" s="40" t="s">
        <v>573</v>
      </c>
      <c r="B353" s="20" t="s">
        <v>574</v>
      </c>
      <c r="C353" s="21"/>
      <c r="D353" s="130">
        <f t="shared" si="2"/>
        <v>9201447</v>
      </c>
      <c r="E353" s="156">
        <f t="shared" si="2"/>
        <v>9201447</v>
      </c>
    </row>
    <row r="354" spans="1:5" ht="29.25" customHeight="1">
      <c r="A354" s="124" t="s">
        <v>575</v>
      </c>
      <c r="B354" s="20" t="s">
        <v>576</v>
      </c>
      <c r="C354" s="21"/>
      <c r="D354" s="130">
        <f t="shared" si="2"/>
        <v>9201447</v>
      </c>
      <c r="E354" s="156">
        <f t="shared" si="2"/>
        <v>9201447</v>
      </c>
    </row>
    <row r="355" spans="1:5" s="36" customFormat="1" ht="15">
      <c r="A355" s="78" t="s">
        <v>197</v>
      </c>
      <c r="B355" s="20" t="s">
        <v>576</v>
      </c>
      <c r="C355" s="31" t="s">
        <v>198</v>
      </c>
      <c r="D355" s="61">
        <v>9201447</v>
      </c>
      <c r="E355" s="22">
        <v>9201447</v>
      </c>
    </row>
    <row r="356" spans="1:5" ht="25.5">
      <c r="A356" s="66" t="s">
        <v>303</v>
      </c>
      <c r="B356" s="20" t="s">
        <v>304</v>
      </c>
      <c r="C356" s="31"/>
      <c r="D356" s="130">
        <f>D357+D361</f>
        <v>20000</v>
      </c>
      <c r="E356" s="156">
        <f>E357+E361</f>
        <v>20000</v>
      </c>
    </row>
    <row r="357" spans="1:5" s="36" customFormat="1" ht="54.75" customHeight="1">
      <c r="A357" s="131" t="s">
        <v>305</v>
      </c>
      <c r="B357" s="20" t="s">
        <v>306</v>
      </c>
      <c r="C357" s="31"/>
      <c r="D357" s="130">
        <f aca="true" t="shared" si="3" ref="D357:E359">D358</f>
        <v>20000</v>
      </c>
      <c r="E357" s="156">
        <f t="shared" si="3"/>
        <v>20000</v>
      </c>
    </row>
    <row r="358" spans="1:5" ht="25.5">
      <c r="A358" s="131" t="s">
        <v>307</v>
      </c>
      <c r="B358" s="20" t="s">
        <v>308</v>
      </c>
      <c r="C358" s="31"/>
      <c r="D358" s="130">
        <f t="shared" si="3"/>
        <v>20000</v>
      </c>
      <c r="E358" s="156">
        <f t="shared" si="3"/>
        <v>20000</v>
      </c>
    </row>
    <row r="359" spans="1:5" ht="26.25">
      <c r="A359" s="27" t="s">
        <v>309</v>
      </c>
      <c r="B359" s="20" t="s">
        <v>310</v>
      </c>
      <c r="C359" s="31"/>
      <c r="D359" s="130">
        <f t="shared" si="3"/>
        <v>20000</v>
      </c>
      <c r="E359" s="156">
        <f t="shared" si="3"/>
        <v>20000</v>
      </c>
    </row>
    <row r="360" spans="1:5" ht="26.25">
      <c r="A360" s="29" t="s">
        <v>37</v>
      </c>
      <c r="B360" s="20" t="s">
        <v>310</v>
      </c>
      <c r="C360" s="31" t="s">
        <v>38</v>
      </c>
      <c r="D360" s="130">
        <v>20000</v>
      </c>
      <c r="E360" s="156">
        <v>20000</v>
      </c>
    </row>
    <row r="361" spans="1:5" ht="54.75" customHeight="1" hidden="1">
      <c r="A361" s="40" t="s">
        <v>311</v>
      </c>
      <c r="B361" s="20" t="s">
        <v>312</v>
      </c>
      <c r="C361" s="31"/>
      <c r="D361" s="130">
        <f aca="true" t="shared" si="4" ref="D361:E363">D362</f>
        <v>0</v>
      </c>
      <c r="E361" s="156">
        <f t="shared" si="4"/>
        <v>0</v>
      </c>
    </row>
    <row r="362" spans="1:5" ht="43.5" customHeight="1" hidden="1">
      <c r="A362" s="131" t="s">
        <v>313</v>
      </c>
      <c r="B362" s="20" t="s">
        <v>314</v>
      </c>
      <c r="C362" s="31"/>
      <c r="D362" s="130">
        <f t="shared" si="4"/>
        <v>0</v>
      </c>
      <c r="E362" s="156">
        <f t="shared" si="4"/>
        <v>0</v>
      </c>
    </row>
    <row r="363" spans="1:5" ht="31.5" customHeight="1" hidden="1">
      <c r="A363" s="29" t="s">
        <v>315</v>
      </c>
      <c r="B363" s="20" t="s">
        <v>316</v>
      </c>
      <c r="C363" s="31"/>
      <c r="D363" s="130">
        <f t="shared" si="4"/>
        <v>0</v>
      </c>
      <c r="E363" s="156">
        <f t="shared" si="4"/>
        <v>0</v>
      </c>
    </row>
    <row r="364" spans="1:5" ht="26.25" hidden="1">
      <c r="A364" s="29" t="s">
        <v>37</v>
      </c>
      <c r="B364" s="20" t="s">
        <v>316</v>
      </c>
      <c r="C364" s="31" t="s">
        <v>38</v>
      </c>
      <c r="D364" s="130"/>
      <c r="E364" s="156"/>
    </row>
    <row r="365" spans="1:5" ht="3" customHeight="1" hidden="1">
      <c r="A365" s="66" t="s">
        <v>267</v>
      </c>
      <c r="B365" s="49" t="s">
        <v>268</v>
      </c>
      <c r="C365" s="31"/>
      <c r="D365" s="130">
        <f>D366</f>
        <v>0</v>
      </c>
      <c r="E365" s="156">
        <f>E366</f>
        <v>0</v>
      </c>
    </row>
    <row r="366" spans="1:5" s="36" customFormat="1" ht="60" hidden="1">
      <c r="A366" s="134" t="s">
        <v>346</v>
      </c>
      <c r="B366" s="49" t="s">
        <v>270</v>
      </c>
      <c r="C366" s="31"/>
      <c r="D366" s="130">
        <f>D367+D378</f>
        <v>0</v>
      </c>
      <c r="E366" s="156">
        <f>E367+E378</f>
        <v>0</v>
      </c>
    </row>
    <row r="367" spans="1:5" ht="26.25" customHeight="1" hidden="1">
      <c r="A367" s="78" t="s">
        <v>347</v>
      </c>
      <c r="B367" s="49" t="s">
        <v>348</v>
      </c>
      <c r="C367" s="31"/>
      <c r="D367" s="130">
        <f>D368+D370+D372+D374+D376</f>
        <v>0</v>
      </c>
      <c r="E367" s="156">
        <f>E368+E370+E372+E374+E376</f>
        <v>0</v>
      </c>
    </row>
    <row r="368" spans="1:5" ht="24" customHeight="1" hidden="1">
      <c r="A368" s="50" t="s">
        <v>349</v>
      </c>
      <c r="B368" s="49" t="s">
        <v>350</v>
      </c>
      <c r="C368" s="31"/>
      <c r="D368" s="130">
        <f>D369</f>
        <v>0</v>
      </c>
      <c r="E368" s="156">
        <f>E369</f>
        <v>0</v>
      </c>
    </row>
    <row r="369" spans="1:5" ht="15" hidden="1">
      <c r="A369" s="78" t="s">
        <v>197</v>
      </c>
      <c r="B369" s="49" t="s">
        <v>350</v>
      </c>
      <c r="C369" s="31" t="s">
        <v>198</v>
      </c>
      <c r="D369" s="61"/>
      <c r="E369" s="22"/>
    </row>
    <row r="370" spans="1:5" ht="25.5" hidden="1">
      <c r="A370" s="72" t="s">
        <v>351</v>
      </c>
      <c r="B370" s="49" t="s">
        <v>352</v>
      </c>
      <c r="C370" s="31"/>
      <c r="D370" s="130">
        <f>D371</f>
        <v>0</v>
      </c>
      <c r="E370" s="156">
        <f>E371</f>
        <v>0</v>
      </c>
    </row>
    <row r="371" spans="1:5" ht="15" hidden="1">
      <c r="A371" s="78" t="s">
        <v>197</v>
      </c>
      <c r="B371" s="49" t="s">
        <v>352</v>
      </c>
      <c r="C371" s="31" t="s">
        <v>198</v>
      </c>
      <c r="D371" s="130">
        <f>15000-15000</f>
        <v>0</v>
      </c>
      <c r="E371" s="156">
        <f>15000-15000</f>
        <v>0</v>
      </c>
    </row>
    <row r="372" spans="1:5" ht="44.25" customHeight="1" hidden="1">
      <c r="A372" s="27" t="s">
        <v>344</v>
      </c>
      <c r="B372" s="49" t="s">
        <v>357</v>
      </c>
      <c r="C372" s="31"/>
      <c r="D372" s="61">
        <f>D373</f>
        <v>0</v>
      </c>
      <c r="E372" s="22">
        <f>E373</f>
        <v>0</v>
      </c>
    </row>
    <row r="373" spans="1:5" ht="15" hidden="1">
      <c r="A373" s="78" t="s">
        <v>197</v>
      </c>
      <c r="B373" s="49" t="s">
        <v>357</v>
      </c>
      <c r="C373" s="31" t="s">
        <v>198</v>
      </c>
      <c r="D373" s="61"/>
      <c r="E373" s="22"/>
    </row>
    <row r="374" spans="1:5" ht="38.25" hidden="1">
      <c r="A374" s="72" t="s">
        <v>353</v>
      </c>
      <c r="B374" s="49" t="s">
        <v>354</v>
      </c>
      <c r="C374" s="31"/>
      <c r="D374" s="61">
        <f>D375</f>
        <v>0</v>
      </c>
      <c r="E374" s="22">
        <f>E375</f>
        <v>0</v>
      </c>
    </row>
    <row r="375" spans="1:5" ht="15" hidden="1">
      <c r="A375" s="78" t="s">
        <v>197</v>
      </c>
      <c r="B375" s="49" t="s">
        <v>354</v>
      </c>
      <c r="C375" s="31" t="s">
        <v>198</v>
      </c>
      <c r="D375" s="61"/>
      <c r="E375" s="22"/>
    </row>
    <row r="376" spans="1:5" ht="24" hidden="1">
      <c r="A376" s="81" t="s">
        <v>355</v>
      </c>
      <c r="B376" s="49" t="s">
        <v>356</v>
      </c>
      <c r="C376" s="31"/>
      <c r="D376" s="61">
        <f>D377</f>
        <v>0</v>
      </c>
      <c r="E376" s="22">
        <f>E377</f>
        <v>0</v>
      </c>
    </row>
    <row r="377" spans="1:5" ht="15" hidden="1">
      <c r="A377" s="78" t="s">
        <v>197</v>
      </c>
      <c r="B377" s="49" t="s">
        <v>356</v>
      </c>
      <c r="C377" s="31" t="s">
        <v>198</v>
      </c>
      <c r="D377" s="61"/>
      <c r="E377" s="22"/>
    </row>
    <row r="378" spans="1:5" ht="25.5" hidden="1">
      <c r="A378" s="41" t="s">
        <v>249</v>
      </c>
      <c r="B378" s="57" t="s">
        <v>271</v>
      </c>
      <c r="C378" s="21"/>
      <c r="D378" s="61">
        <f>D379</f>
        <v>0</v>
      </c>
      <c r="E378" s="22">
        <f>E379</f>
        <v>0</v>
      </c>
    </row>
    <row r="379" spans="1:5" ht="25.5" hidden="1">
      <c r="A379" s="72" t="s">
        <v>272</v>
      </c>
      <c r="B379" s="49" t="s">
        <v>273</v>
      </c>
      <c r="C379" s="21"/>
      <c r="D379" s="61">
        <f>D380</f>
        <v>0</v>
      </c>
      <c r="E379" s="22">
        <f>E380</f>
        <v>0</v>
      </c>
    </row>
    <row r="380" spans="1:5" ht="27.75" customHeight="1" hidden="1">
      <c r="A380" s="26" t="s">
        <v>253</v>
      </c>
      <c r="B380" s="49" t="s">
        <v>273</v>
      </c>
      <c r="C380" s="21" t="s">
        <v>254</v>
      </c>
      <c r="D380" s="61"/>
      <c r="E380" s="22"/>
    </row>
    <row r="381" spans="1:5" ht="29.25" customHeight="1">
      <c r="A381" s="83" t="s">
        <v>407</v>
      </c>
      <c r="B381" s="20" t="s">
        <v>408</v>
      </c>
      <c r="C381" s="31"/>
      <c r="D381" s="130">
        <f aca="true" t="shared" si="5" ref="D381:E384">D382</f>
        <v>30000</v>
      </c>
      <c r="E381" s="156">
        <f t="shared" si="5"/>
        <v>30000</v>
      </c>
    </row>
    <row r="382" spans="1:5" ht="45.75" customHeight="1">
      <c r="A382" s="40" t="s">
        <v>409</v>
      </c>
      <c r="B382" s="20" t="s">
        <v>410</v>
      </c>
      <c r="C382" s="31"/>
      <c r="D382" s="130">
        <f t="shared" si="5"/>
        <v>30000</v>
      </c>
      <c r="E382" s="156">
        <f t="shared" si="5"/>
        <v>30000</v>
      </c>
    </row>
    <row r="383" spans="1:5" ht="28.5" customHeight="1">
      <c r="A383" s="72" t="s">
        <v>411</v>
      </c>
      <c r="B383" s="20" t="s">
        <v>412</v>
      </c>
      <c r="C383" s="31"/>
      <c r="D383" s="130">
        <f t="shared" si="5"/>
        <v>30000</v>
      </c>
      <c r="E383" s="156">
        <f t="shared" si="5"/>
        <v>30000</v>
      </c>
    </row>
    <row r="384" spans="1:5" ht="20.25" customHeight="1">
      <c r="A384" s="72" t="s">
        <v>413</v>
      </c>
      <c r="B384" s="20" t="s">
        <v>414</v>
      </c>
      <c r="C384" s="31"/>
      <c r="D384" s="130">
        <f t="shared" si="5"/>
        <v>30000</v>
      </c>
      <c r="E384" s="156">
        <f t="shared" si="5"/>
        <v>30000</v>
      </c>
    </row>
    <row r="385" spans="1:5" ht="30" customHeight="1">
      <c r="A385" s="89" t="s">
        <v>37</v>
      </c>
      <c r="B385" s="20" t="s">
        <v>414</v>
      </c>
      <c r="C385" s="21" t="s">
        <v>38</v>
      </c>
      <c r="D385" s="130">
        <v>30000</v>
      </c>
      <c r="E385" s="156">
        <v>30000</v>
      </c>
    </row>
    <row r="386" spans="1:5" ht="41.25" customHeight="1">
      <c r="A386" s="55" t="s">
        <v>169</v>
      </c>
      <c r="B386" s="49" t="s">
        <v>170</v>
      </c>
      <c r="C386" s="21"/>
      <c r="D386" s="61">
        <f>D387+D391</f>
        <v>210000</v>
      </c>
      <c r="E386" s="22">
        <f>E387+E391</f>
        <v>210000</v>
      </c>
    </row>
    <row r="387" spans="1:5" ht="38.25" hidden="1">
      <c r="A387" s="72" t="s">
        <v>171</v>
      </c>
      <c r="B387" s="49" t="s">
        <v>172</v>
      </c>
      <c r="C387" s="21"/>
      <c r="D387" s="61">
        <f aca="true" t="shared" si="6" ref="D387:E389">D388</f>
        <v>0</v>
      </c>
      <c r="E387" s="22">
        <f t="shared" si="6"/>
        <v>0</v>
      </c>
    </row>
    <row r="388" spans="1:5" ht="25.5" hidden="1">
      <c r="A388" s="72" t="s">
        <v>173</v>
      </c>
      <c r="B388" s="49" t="s">
        <v>174</v>
      </c>
      <c r="C388" s="21"/>
      <c r="D388" s="61">
        <f t="shared" si="6"/>
        <v>0</v>
      </c>
      <c r="E388" s="22">
        <f t="shared" si="6"/>
        <v>0</v>
      </c>
    </row>
    <row r="389" spans="1:5" ht="26.25" hidden="1">
      <c r="A389" s="29" t="s">
        <v>175</v>
      </c>
      <c r="B389" s="49" t="s">
        <v>176</v>
      </c>
      <c r="C389" s="21"/>
      <c r="D389" s="61">
        <f t="shared" si="6"/>
        <v>0</v>
      </c>
      <c r="E389" s="22">
        <f t="shared" si="6"/>
        <v>0</v>
      </c>
    </row>
    <row r="390" spans="1:5" ht="26.25" hidden="1">
      <c r="A390" s="29" t="s">
        <v>37</v>
      </c>
      <c r="B390" s="49" t="s">
        <v>176</v>
      </c>
      <c r="C390" s="21" t="s">
        <v>38</v>
      </c>
      <c r="D390" s="61">
        <f>15000-15000</f>
        <v>0</v>
      </c>
      <c r="E390" s="22">
        <f>15000-15000</f>
        <v>0</v>
      </c>
    </row>
    <row r="391" spans="1:5" ht="57.75" customHeight="1">
      <c r="A391" s="72" t="s">
        <v>177</v>
      </c>
      <c r="B391" s="49" t="s">
        <v>178</v>
      </c>
      <c r="C391" s="21"/>
      <c r="D391" s="61">
        <f aca="true" t="shared" si="7" ref="D391:E393">D392</f>
        <v>210000</v>
      </c>
      <c r="E391" s="22">
        <f t="shared" si="7"/>
        <v>210000</v>
      </c>
    </row>
    <row r="392" spans="1:5" ht="19.5" customHeight="1">
      <c r="A392" s="72" t="s">
        <v>179</v>
      </c>
      <c r="B392" s="49" t="s">
        <v>180</v>
      </c>
      <c r="C392" s="21"/>
      <c r="D392" s="61">
        <f t="shared" si="7"/>
        <v>210000</v>
      </c>
      <c r="E392" s="22">
        <f t="shared" si="7"/>
        <v>210000</v>
      </c>
    </row>
    <row r="393" spans="1:5" ht="15">
      <c r="A393" s="72" t="s">
        <v>139</v>
      </c>
      <c r="B393" s="49" t="s">
        <v>181</v>
      </c>
      <c r="C393" s="21"/>
      <c r="D393" s="61">
        <f t="shared" si="7"/>
        <v>210000</v>
      </c>
      <c r="E393" s="22">
        <f t="shared" si="7"/>
        <v>210000</v>
      </c>
    </row>
    <row r="394" spans="1:5" ht="26.25">
      <c r="A394" s="29" t="s">
        <v>37</v>
      </c>
      <c r="B394" s="49" t="s">
        <v>181</v>
      </c>
      <c r="C394" s="21" t="s">
        <v>38</v>
      </c>
      <c r="D394" s="61">
        <v>210000</v>
      </c>
      <c r="E394" s="22">
        <v>210000</v>
      </c>
    </row>
    <row r="395" spans="1:5" ht="33" customHeight="1">
      <c r="A395" s="29" t="s">
        <v>598</v>
      </c>
      <c r="B395" s="49" t="s">
        <v>183</v>
      </c>
      <c r="C395" s="56"/>
      <c r="D395" s="130">
        <f>D396</f>
        <v>899200</v>
      </c>
      <c r="E395" s="156">
        <f>E396</f>
        <v>931000</v>
      </c>
    </row>
    <row r="396" spans="1:5" s="36" customFormat="1" ht="61.5" customHeight="1">
      <c r="A396" s="29" t="s">
        <v>184</v>
      </c>
      <c r="B396" s="49" t="s">
        <v>185</v>
      </c>
      <c r="C396" s="56"/>
      <c r="D396" s="130">
        <f>D398</f>
        <v>899200</v>
      </c>
      <c r="E396" s="156">
        <f>E398</f>
        <v>931000</v>
      </c>
    </row>
    <row r="397" spans="1:5" s="36" customFormat="1" ht="60" customHeight="1">
      <c r="A397" s="184" t="s">
        <v>186</v>
      </c>
      <c r="B397" s="49" t="s">
        <v>187</v>
      </c>
      <c r="C397" s="56"/>
      <c r="D397" s="130">
        <f>D398</f>
        <v>899200</v>
      </c>
      <c r="E397" s="156">
        <f>E398</f>
        <v>931000</v>
      </c>
    </row>
    <row r="398" spans="1:5" s="36" customFormat="1" ht="36.75" customHeight="1">
      <c r="A398" s="27" t="s">
        <v>188</v>
      </c>
      <c r="B398" s="49" t="s">
        <v>189</v>
      </c>
      <c r="C398" s="56"/>
      <c r="D398" s="130">
        <f>D399+D400</f>
        <v>899200</v>
      </c>
      <c r="E398" s="156">
        <f>E399+E400</f>
        <v>931000</v>
      </c>
    </row>
    <row r="399" spans="1:5" ht="39">
      <c r="A399" s="29" t="s">
        <v>25</v>
      </c>
      <c r="B399" s="49" t="s">
        <v>189</v>
      </c>
      <c r="C399" s="56" t="s">
        <v>26</v>
      </c>
      <c r="D399" s="61">
        <v>821126</v>
      </c>
      <c r="E399" s="22">
        <v>821126</v>
      </c>
    </row>
    <row r="400" spans="1:5" ht="26.25">
      <c r="A400" s="29" t="s">
        <v>37</v>
      </c>
      <c r="B400" s="49" t="s">
        <v>189</v>
      </c>
      <c r="C400" s="56" t="s">
        <v>38</v>
      </c>
      <c r="D400" s="61">
        <v>78074</v>
      </c>
      <c r="E400" s="22">
        <v>109874</v>
      </c>
    </row>
    <row r="401" spans="1:5" ht="15">
      <c r="A401" s="29" t="s">
        <v>19</v>
      </c>
      <c r="B401" s="30" t="s">
        <v>20</v>
      </c>
      <c r="C401" s="21"/>
      <c r="D401" s="130">
        <f aca="true" t="shared" si="8" ref="D401:E403">D402</f>
        <v>1561000</v>
      </c>
      <c r="E401" s="156">
        <f t="shared" si="8"/>
        <v>1561000</v>
      </c>
    </row>
    <row r="402" spans="1:5" s="36" customFormat="1" ht="15">
      <c r="A402" s="26" t="s">
        <v>21</v>
      </c>
      <c r="B402" s="30" t="s">
        <v>22</v>
      </c>
      <c r="C402" s="21"/>
      <c r="D402" s="130">
        <f t="shared" si="8"/>
        <v>1561000</v>
      </c>
      <c r="E402" s="156">
        <f t="shared" si="8"/>
        <v>1561000</v>
      </c>
    </row>
    <row r="403" spans="1:5" ht="26.25">
      <c r="A403" s="27" t="s">
        <v>23</v>
      </c>
      <c r="B403" s="30" t="s">
        <v>24</v>
      </c>
      <c r="C403" s="21"/>
      <c r="D403" s="130">
        <f t="shared" si="8"/>
        <v>1561000</v>
      </c>
      <c r="E403" s="156">
        <f t="shared" si="8"/>
        <v>1561000</v>
      </c>
    </row>
    <row r="404" spans="1:5" ht="39">
      <c r="A404" s="29" t="s">
        <v>25</v>
      </c>
      <c r="B404" s="30" t="s">
        <v>24</v>
      </c>
      <c r="C404" s="31" t="s">
        <v>26</v>
      </c>
      <c r="D404" s="61">
        <v>1561000</v>
      </c>
      <c r="E404" s="22">
        <v>1561000</v>
      </c>
    </row>
    <row r="405" spans="1:5" ht="15" customHeight="1">
      <c r="A405" s="29" t="s">
        <v>74</v>
      </c>
      <c r="B405" s="20" t="s">
        <v>75</v>
      </c>
      <c r="C405" s="21"/>
      <c r="D405" s="130">
        <f>D406</f>
        <v>17709601</v>
      </c>
      <c r="E405" s="156">
        <f>E406</f>
        <v>17709601</v>
      </c>
    </row>
    <row r="406" spans="1:5" s="36" customFormat="1" ht="15.75" customHeight="1">
      <c r="A406" s="27" t="s">
        <v>76</v>
      </c>
      <c r="B406" s="20" t="s">
        <v>77</v>
      </c>
      <c r="C406" s="21"/>
      <c r="D406" s="130">
        <f>D410+D407</f>
        <v>17709601</v>
      </c>
      <c r="E406" s="156">
        <f>E410+E407</f>
        <v>17709601</v>
      </c>
    </row>
    <row r="407" spans="1:5" ht="27.75" customHeight="1">
      <c r="A407" s="48" t="s">
        <v>190</v>
      </c>
      <c r="B407" s="20" t="s">
        <v>191</v>
      </c>
      <c r="C407" s="56"/>
      <c r="D407" s="61">
        <f>D408+D409</f>
        <v>332701</v>
      </c>
      <c r="E407" s="22">
        <f>E408+E409</f>
        <v>332701</v>
      </c>
    </row>
    <row r="408" spans="1:5" ht="39">
      <c r="A408" s="29" t="s">
        <v>25</v>
      </c>
      <c r="B408" s="20" t="s">
        <v>191</v>
      </c>
      <c r="C408" s="56" t="s">
        <v>26</v>
      </c>
      <c r="D408" s="61">
        <v>332701</v>
      </c>
      <c r="E408" s="22">
        <v>332701</v>
      </c>
    </row>
    <row r="409" spans="1:5" ht="26.25" hidden="1">
      <c r="A409" s="29" t="s">
        <v>37</v>
      </c>
      <c r="B409" s="20" t="s">
        <v>191</v>
      </c>
      <c r="C409" s="56" t="s">
        <v>38</v>
      </c>
      <c r="D409" s="61"/>
      <c r="E409" s="22"/>
    </row>
    <row r="410" spans="1:5" ht="27.75" customHeight="1">
      <c r="A410" s="27" t="s">
        <v>23</v>
      </c>
      <c r="B410" s="20" t="s">
        <v>78</v>
      </c>
      <c r="C410" s="21"/>
      <c r="D410" s="130">
        <f>D411+D412+D413</f>
        <v>17376900</v>
      </c>
      <c r="E410" s="213">
        <f>E411+E412+E413</f>
        <v>17376900</v>
      </c>
    </row>
    <row r="411" spans="1:5" ht="39">
      <c r="A411" s="29" t="s">
        <v>25</v>
      </c>
      <c r="B411" s="20" t="s">
        <v>78</v>
      </c>
      <c r="C411" s="31" t="s">
        <v>26</v>
      </c>
      <c r="D411" s="61">
        <v>17211400</v>
      </c>
      <c r="E411" s="206">
        <v>17211400</v>
      </c>
    </row>
    <row r="412" spans="1:5" ht="26.25">
      <c r="A412" s="29" t="s">
        <v>37</v>
      </c>
      <c r="B412" s="20" t="s">
        <v>78</v>
      </c>
      <c r="C412" s="31" t="s">
        <v>38</v>
      </c>
      <c r="D412" s="208">
        <v>90500</v>
      </c>
      <c r="E412" s="207">
        <v>90500</v>
      </c>
    </row>
    <row r="413" spans="1:5" ht="15">
      <c r="A413" s="41" t="s">
        <v>79</v>
      </c>
      <c r="B413" s="20" t="s">
        <v>78</v>
      </c>
      <c r="C413" s="31" t="s">
        <v>80</v>
      </c>
      <c r="D413" s="61">
        <v>75000</v>
      </c>
      <c r="E413" s="206">
        <v>75000</v>
      </c>
    </row>
    <row r="414" spans="1:5" ht="26.25">
      <c r="A414" s="29" t="s">
        <v>98</v>
      </c>
      <c r="B414" s="45" t="s">
        <v>99</v>
      </c>
      <c r="C414" s="31"/>
      <c r="D414" s="130">
        <f>D415</f>
        <v>486000</v>
      </c>
      <c r="E414" s="213">
        <f>E415</f>
        <v>486000</v>
      </c>
    </row>
    <row r="415" spans="1:5" s="36" customFormat="1" ht="17.25" customHeight="1">
      <c r="A415" s="29" t="s">
        <v>100</v>
      </c>
      <c r="B415" s="45" t="s">
        <v>101</v>
      </c>
      <c r="C415" s="31"/>
      <c r="D415" s="130">
        <f>D416</f>
        <v>486000</v>
      </c>
      <c r="E415" s="156">
        <f>E416</f>
        <v>486000</v>
      </c>
    </row>
    <row r="416" spans="1:5" ht="26.25">
      <c r="A416" s="27" t="s">
        <v>23</v>
      </c>
      <c r="B416" s="45" t="s">
        <v>102</v>
      </c>
      <c r="C416" s="21"/>
      <c r="D416" s="130">
        <f>D417+D418+D419</f>
        <v>486000</v>
      </c>
      <c r="E416" s="156">
        <f>E417+E418+E419</f>
        <v>486000</v>
      </c>
    </row>
    <row r="417" spans="1:5" ht="37.5" customHeight="1">
      <c r="A417" s="29" t="s">
        <v>25</v>
      </c>
      <c r="B417" s="45" t="s">
        <v>102</v>
      </c>
      <c r="C417" s="31" t="s">
        <v>26</v>
      </c>
      <c r="D417" s="61">
        <v>486000</v>
      </c>
      <c r="E417" s="22">
        <v>486000</v>
      </c>
    </row>
    <row r="418" spans="1:5" ht="15" hidden="1">
      <c r="A418" s="29" t="s">
        <v>87</v>
      </c>
      <c r="B418" s="45" t="s">
        <v>102</v>
      </c>
      <c r="C418" s="31" t="s">
        <v>38</v>
      </c>
      <c r="D418" s="61"/>
      <c r="E418" s="22"/>
    </row>
    <row r="419" spans="1:5" ht="15" hidden="1">
      <c r="A419" s="41" t="s">
        <v>79</v>
      </c>
      <c r="B419" s="45" t="s">
        <v>102</v>
      </c>
      <c r="C419" s="31" t="s">
        <v>80</v>
      </c>
      <c r="D419" s="130"/>
      <c r="E419" s="156"/>
    </row>
    <row r="420" spans="1:5" ht="28.5" customHeight="1">
      <c r="A420" s="29" t="s">
        <v>29</v>
      </c>
      <c r="B420" s="30" t="s">
        <v>30</v>
      </c>
      <c r="C420" s="21"/>
      <c r="D420" s="130">
        <f>D421+D424</f>
        <v>1694300</v>
      </c>
      <c r="E420" s="156">
        <f>E421+E424</f>
        <v>1694300</v>
      </c>
    </row>
    <row r="421" spans="1:5" s="36" customFormat="1" ht="19.5" customHeight="1">
      <c r="A421" s="26" t="s">
        <v>31</v>
      </c>
      <c r="B421" s="30" t="s">
        <v>32</v>
      </c>
      <c r="C421" s="21"/>
      <c r="D421" s="130">
        <f>D422</f>
        <v>824000</v>
      </c>
      <c r="E421" s="156">
        <f>E422</f>
        <v>824000</v>
      </c>
    </row>
    <row r="422" spans="1:5" ht="30.75" customHeight="1">
      <c r="A422" s="27" t="s">
        <v>23</v>
      </c>
      <c r="B422" s="30" t="s">
        <v>33</v>
      </c>
      <c r="C422" s="31"/>
      <c r="D422" s="130">
        <f>D423</f>
        <v>824000</v>
      </c>
      <c r="E422" s="156">
        <f>E423</f>
        <v>824000</v>
      </c>
    </row>
    <row r="423" spans="1:5" ht="39.75" customHeight="1">
      <c r="A423" s="29" t="s">
        <v>25</v>
      </c>
      <c r="B423" s="30" t="s">
        <v>33</v>
      </c>
      <c r="C423" s="31" t="s">
        <v>26</v>
      </c>
      <c r="D423" s="61">
        <v>824000</v>
      </c>
      <c r="E423" s="22">
        <v>824000</v>
      </c>
    </row>
    <row r="424" spans="1:5" s="36" customFormat="1" ht="15.75" customHeight="1">
      <c r="A424" s="26" t="s">
        <v>34</v>
      </c>
      <c r="B424" s="30" t="s">
        <v>35</v>
      </c>
      <c r="C424" s="31"/>
      <c r="D424" s="130">
        <f>D425</f>
        <v>870300</v>
      </c>
      <c r="E424" s="156">
        <f>E425</f>
        <v>870300</v>
      </c>
    </row>
    <row r="425" spans="1:5" ht="28.5" customHeight="1">
      <c r="A425" s="27" t="s">
        <v>23</v>
      </c>
      <c r="B425" s="30" t="s">
        <v>36</v>
      </c>
      <c r="C425" s="31"/>
      <c r="D425" s="130">
        <f>D426+D427+D428</f>
        <v>870300</v>
      </c>
      <c r="E425" s="156">
        <f>E426+E427+E428</f>
        <v>870300</v>
      </c>
    </row>
    <row r="426" spans="1:5" ht="39">
      <c r="A426" s="29" t="s">
        <v>25</v>
      </c>
      <c r="B426" s="30" t="s">
        <v>36</v>
      </c>
      <c r="C426" s="31" t="s">
        <v>26</v>
      </c>
      <c r="D426" s="61">
        <v>870300</v>
      </c>
      <c r="E426" s="22">
        <v>870300</v>
      </c>
    </row>
    <row r="427" spans="1:5" ht="15" hidden="1">
      <c r="A427" s="29" t="s">
        <v>87</v>
      </c>
      <c r="B427" s="30" t="s">
        <v>36</v>
      </c>
      <c r="C427" s="31" t="s">
        <v>38</v>
      </c>
      <c r="D427" s="61"/>
      <c r="E427" s="22"/>
    </row>
    <row r="428" spans="1:5" ht="15" hidden="1">
      <c r="A428" s="41" t="s">
        <v>79</v>
      </c>
      <c r="B428" s="30" t="s">
        <v>36</v>
      </c>
      <c r="C428" s="31" t="s">
        <v>80</v>
      </c>
      <c r="D428" s="130"/>
      <c r="E428" s="156"/>
    </row>
    <row r="429" spans="1:5" ht="26.25" customHeight="1">
      <c r="A429" s="29" t="s">
        <v>192</v>
      </c>
      <c r="B429" s="30" t="s">
        <v>193</v>
      </c>
      <c r="C429" s="56"/>
      <c r="D429" s="130">
        <f>D430</f>
        <v>670706</v>
      </c>
      <c r="E429" s="156">
        <f>E430</f>
        <v>707673</v>
      </c>
    </row>
    <row r="430" spans="1:5" s="36" customFormat="1" ht="17.25" customHeight="1">
      <c r="A430" s="29" t="s">
        <v>194</v>
      </c>
      <c r="B430" s="30" t="s">
        <v>195</v>
      </c>
      <c r="C430" s="56"/>
      <c r="D430" s="130">
        <f>D431</f>
        <v>670706</v>
      </c>
      <c r="E430" s="156">
        <f>E431</f>
        <v>707673</v>
      </c>
    </row>
    <row r="431" spans="1:5" ht="17.25" customHeight="1">
      <c r="A431" s="26" t="s">
        <v>139</v>
      </c>
      <c r="B431" s="30" t="s">
        <v>196</v>
      </c>
      <c r="C431" s="56"/>
      <c r="D431" s="130">
        <f>D432+D434+D433</f>
        <v>670706</v>
      </c>
      <c r="E431" s="156">
        <f>E432+E434+E433</f>
        <v>707673</v>
      </c>
    </row>
    <row r="432" spans="1:5" ht="16.5" customHeight="1">
      <c r="A432" s="29" t="s">
        <v>87</v>
      </c>
      <c r="B432" s="30" t="s">
        <v>196</v>
      </c>
      <c r="C432" s="56" t="s">
        <v>38</v>
      </c>
      <c r="D432" s="61">
        <v>97706</v>
      </c>
      <c r="E432" s="22">
        <v>259673</v>
      </c>
    </row>
    <row r="433" spans="1:5" ht="16.5" customHeight="1" hidden="1">
      <c r="A433" s="78" t="s">
        <v>197</v>
      </c>
      <c r="B433" s="30" t="s">
        <v>196</v>
      </c>
      <c r="C433" s="56" t="s">
        <v>198</v>
      </c>
      <c r="D433" s="61"/>
      <c r="E433" s="61"/>
    </row>
    <row r="434" spans="1:5" ht="17.25" customHeight="1">
      <c r="A434" s="41" t="s">
        <v>79</v>
      </c>
      <c r="B434" s="30" t="s">
        <v>196</v>
      </c>
      <c r="C434" s="56" t="s">
        <v>80</v>
      </c>
      <c r="D434" s="61">
        <f>783000-10000-200000</f>
        <v>573000</v>
      </c>
      <c r="E434" s="22">
        <f>773000-325000</f>
        <v>448000</v>
      </c>
    </row>
    <row r="435" spans="1:7" ht="18.75" customHeight="1">
      <c r="A435" s="26" t="s">
        <v>81</v>
      </c>
      <c r="B435" s="45" t="s">
        <v>82</v>
      </c>
      <c r="C435" s="31"/>
      <c r="D435" s="130">
        <f>D436+D440+D459</f>
        <v>11115879</v>
      </c>
      <c r="E435" s="156">
        <f>E436+E440+E459</f>
        <v>11115879</v>
      </c>
      <c r="F435" s="155"/>
      <c r="G435" s="155"/>
    </row>
    <row r="436" spans="1:6" s="36" customFormat="1" ht="30" customHeight="1">
      <c r="A436" s="40" t="s">
        <v>83</v>
      </c>
      <c r="B436" s="20" t="s">
        <v>84</v>
      </c>
      <c r="C436" s="21"/>
      <c r="D436" s="130">
        <f>D437</f>
        <v>305800</v>
      </c>
      <c r="E436" s="156">
        <f>E437</f>
        <v>305800</v>
      </c>
      <c r="F436" s="157"/>
    </row>
    <row r="437" spans="1:6" ht="26.25">
      <c r="A437" s="27" t="s">
        <v>85</v>
      </c>
      <c r="B437" s="20" t="s">
        <v>86</v>
      </c>
      <c r="C437" s="21"/>
      <c r="D437" s="130">
        <f>D438+D439</f>
        <v>305800</v>
      </c>
      <c r="E437" s="156">
        <f>E438+E439</f>
        <v>305800</v>
      </c>
      <c r="F437" s="155"/>
    </row>
    <row r="438" spans="1:6" ht="38.25" customHeight="1">
      <c r="A438" s="29" t="s">
        <v>25</v>
      </c>
      <c r="B438" s="20" t="s">
        <v>86</v>
      </c>
      <c r="C438" s="31" t="s">
        <v>26</v>
      </c>
      <c r="D438" s="61">
        <v>305800</v>
      </c>
      <c r="E438" s="22">
        <v>305800</v>
      </c>
      <c r="F438" s="155"/>
    </row>
    <row r="439" spans="1:6" ht="15" hidden="1">
      <c r="A439" s="29" t="s">
        <v>87</v>
      </c>
      <c r="B439" s="20" t="s">
        <v>86</v>
      </c>
      <c r="C439" s="31" t="s">
        <v>38</v>
      </c>
      <c r="D439" s="61">
        <f>20967-20967</f>
        <v>0</v>
      </c>
      <c r="E439" s="22">
        <f>20967-20967</f>
        <v>0</v>
      </c>
      <c r="F439" s="155"/>
    </row>
    <row r="440" spans="1:6" ht="18" customHeight="1">
      <c r="A440" s="29" t="s">
        <v>88</v>
      </c>
      <c r="B440" s="20" t="s">
        <v>89</v>
      </c>
      <c r="C440" s="31"/>
      <c r="D440" s="130">
        <f>D441+D443+D445+D447+D451+D455+D449+D457</f>
        <v>10810079</v>
      </c>
      <c r="E440" s="156">
        <f>E441+E443+E445+E447+E451+E455+E449+E457</f>
        <v>10810079</v>
      </c>
      <c r="F440" s="155"/>
    </row>
    <row r="441" spans="1:6" ht="36.75" customHeight="1">
      <c r="A441" s="43" t="s">
        <v>496</v>
      </c>
      <c r="B441" s="20" t="s">
        <v>497</v>
      </c>
      <c r="C441" s="21"/>
      <c r="D441" s="130">
        <f>D442</f>
        <v>385299</v>
      </c>
      <c r="E441" s="156">
        <f>E442</f>
        <v>385299</v>
      </c>
      <c r="F441" s="155"/>
    </row>
    <row r="442" spans="1:6" ht="26.25" customHeight="1">
      <c r="A442" s="29" t="s">
        <v>37</v>
      </c>
      <c r="B442" s="20" t="s">
        <v>497</v>
      </c>
      <c r="C442" s="31" t="s">
        <v>38</v>
      </c>
      <c r="D442" s="61">
        <v>385299</v>
      </c>
      <c r="E442" s="22">
        <v>385299</v>
      </c>
      <c r="F442" s="155"/>
    </row>
    <row r="443" spans="1:6" ht="44.25" customHeight="1">
      <c r="A443" s="43" t="s">
        <v>90</v>
      </c>
      <c r="B443" s="20" t="s">
        <v>91</v>
      </c>
      <c r="C443" s="21"/>
      <c r="D443" s="130">
        <f>D444</f>
        <v>30580</v>
      </c>
      <c r="E443" s="156">
        <f>E444</f>
        <v>30580</v>
      </c>
      <c r="F443" s="155"/>
    </row>
    <row r="444" spans="1:6" ht="26.25">
      <c r="A444" s="29" t="s">
        <v>37</v>
      </c>
      <c r="B444" s="20" t="s">
        <v>91</v>
      </c>
      <c r="C444" s="31" t="s">
        <v>26</v>
      </c>
      <c r="D444" s="61">
        <v>30580</v>
      </c>
      <c r="E444" s="22">
        <v>30580</v>
      </c>
      <c r="F444" s="155"/>
    </row>
    <row r="445" spans="1:6" ht="39" hidden="1">
      <c r="A445" s="124" t="s">
        <v>94</v>
      </c>
      <c r="B445" s="20" t="s">
        <v>95</v>
      </c>
      <c r="C445" s="31"/>
      <c r="D445" s="130">
        <f>D446</f>
        <v>0</v>
      </c>
      <c r="E445" s="156">
        <f>E446</f>
        <v>0</v>
      </c>
      <c r="F445" s="155"/>
    </row>
    <row r="446" spans="1:6" ht="15.75" customHeight="1" hidden="1">
      <c r="A446" s="29" t="s">
        <v>87</v>
      </c>
      <c r="B446" s="20" t="s">
        <v>95</v>
      </c>
      <c r="C446" s="31" t="s">
        <v>38</v>
      </c>
      <c r="D446" s="130"/>
      <c r="E446" s="156"/>
      <c r="F446" s="155"/>
    </row>
    <row r="447" spans="1:6" ht="15" hidden="1">
      <c r="A447" s="41" t="s">
        <v>668</v>
      </c>
      <c r="B447" s="20" t="s">
        <v>669</v>
      </c>
      <c r="C447" s="21"/>
      <c r="D447" s="130"/>
      <c r="E447" s="156"/>
      <c r="F447" s="155"/>
    </row>
    <row r="448" spans="1:6" ht="26.25" hidden="1">
      <c r="A448" s="29" t="s">
        <v>37</v>
      </c>
      <c r="B448" s="20" t="s">
        <v>669</v>
      </c>
      <c r="C448" s="31" t="s">
        <v>38</v>
      </c>
      <c r="D448" s="130"/>
      <c r="E448" s="156"/>
      <c r="F448" s="155"/>
    </row>
    <row r="449" spans="1:5" ht="26.25" hidden="1">
      <c r="A449" s="29" t="s">
        <v>203</v>
      </c>
      <c r="B449" s="20" t="s">
        <v>204</v>
      </c>
      <c r="C449" s="31"/>
      <c r="D449" s="130">
        <f>D450</f>
        <v>0</v>
      </c>
      <c r="E449" s="156">
        <f>E450</f>
        <v>0</v>
      </c>
    </row>
    <row r="450" spans="1:5" ht="15" hidden="1">
      <c r="A450" s="29" t="s">
        <v>197</v>
      </c>
      <c r="B450" s="20" t="s">
        <v>204</v>
      </c>
      <c r="C450" s="31" t="s">
        <v>198</v>
      </c>
      <c r="D450" s="61"/>
      <c r="E450" s="22"/>
    </row>
    <row r="451" spans="1:5" ht="25.5">
      <c r="A451" s="41" t="s">
        <v>199</v>
      </c>
      <c r="B451" s="20" t="s">
        <v>200</v>
      </c>
      <c r="C451" s="21"/>
      <c r="D451" s="130">
        <f>D452+D453+D454</f>
        <v>10344200</v>
      </c>
      <c r="E451" s="156">
        <f>E452+E453+E454</f>
        <v>10344200</v>
      </c>
    </row>
    <row r="452" spans="1:5" ht="39">
      <c r="A452" s="29" t="s">
        <v>25</v>
      </c>
      <c r="B452" s="20" t="s">
        <v>200</v>
      </c>
      <c r="C452" s="31" t="s">
        <v>26</v>
      </c>
      <c r="D452" s="61">
        <v>6428500</v>
      </c>
      <c r="E452" s="22">
        <v>6428500</v>
      </c>
    </row>
    <row r="453" spans="1:5" ht="26.25">
      <c r="A453" s="29" t="s">
        <v>37</v>
      </c>
      <c r="B453" s="20" t="s">
        <v>200</v>
      </c>
      <c r="C453" s="31" t="s">
        <v>38</v>
      </c>
      <c r="D453" s="61">
        <f>3989700-100000</f>
        <v>3889700</v>
      </c>
      <c r="E453" s="22">
        <f>4070200-180500</f>
        <v>3889700</v>
      </c>
    </row>
    <row r="454" spans="1:5" ht="15">
      <c r="A454" s="41" t="s">
        <v>79</v>
      </c>
      <c r="B454" s="20" t="s">
        <v>200</v>
      </c>
      <c r="C454" s="31" t="s">
        <v>80</v>
      </c>
      <c r="D454" s="61">
        <v>26000</v>
      </c>
      <c r="E454" s="22">
        <v>26000</v>
      </c>
    </row>
    <row r="455" spans="1:5" ht="15">
      <c r="A455" s="66" t="s">
        <v>201</v>
      </c>
      <c r="B455" s="20" t="s">
        <v>202</v>
      </c>
      <c r="C455" s="31"/>
      <c r="D455" s="130">
        <f>D456</f>
        <v>50000</v>
      </c>
      <c r="E455" s="156">
        <f>E456</f>
        <v>50000</v>
      </c>
    </row>
    <row r="456" spans="1:5" ht="24.75" customHeight="1">
      <c r="A456" s="29" t="s">
        <v>37</v>
      </c>
      <c r="B456" s="20" t="s">
        <v>202</v>
      </c>
      <c r="C456" s="31" t="s">
        <v>38</v>
      </c>
      <c r="D456" s="130">
        <v>50000</v>
      </c>
      <c r="E456" s="156">
        <v>50000</v>
      </c>
    </row>
    <row r="457" spans="1:5" ht="25.5" customHeight="1" hidden="1">
      <c r="A457" s="26" t="s">
        <v>360</v>
      </c>
      <c r="B457" s="20" t="s">
        <v>361</v>
      </c>
      <c r="C457" s="31"/>
      <c r="D457" s="130">
        <f>D458</f>
        <v>0</v>
      </c>
      <c r="E457" s="156">
        <f>E458</f>
        <v>0</v>
      </c>
    </row>
    <row r="458" spans="1:5" ht="25.5" customHeight="1" hidden="1">
      <c r="A458" s="29" t="s">
        <v>37</v>
      </c>
      <c r="B458" s="20" t="s">
        <v>361</v>
      </c>
      <c r="C458" s="31" t="s">
        <v>38</v>
      </c>
      <c r="D458" s="130"/>
      <c r="E458" s="156"/>
    </row>
    <row r="459" spans="1:5" s="36" customFormat="1" ht="15" hidden="1">
      <c r="A459" s="94" t="s">
        <v>105</v>
      </c>
      <c r="B459" s="20" t="s">
        <v>106</v>
      </c>
      <c r="C459" s="21"/>
      <c r="D459" s="130">
        <f>D460</f>
        <v>0</v>
      </c>
      <c r="E459" s="156">
        <f>E460</f>
        <v>0</v>
      </c>
    </row>
    <row r="460" spans="1:5" ht="15" hidden="1">
      <c r="A460" s="26" t="s">
        <v>107</v>
      </c>
      <c r="B460" s="20" t="s">
        <v>670</v>
      </c>
      <c r="C460" s="21"/>
      <c r="D460" s="130">
        <f>D461</f>
        <v>0</v>
      </c>
      <c r="E460" s="156">
        <f>E461</f>
        <v>0</v>
      </c>
    </row>
    <row r="461" spans="1:5" ht="15" hidden="1">
      <c r="A461" s="29" t="s">
        <v>87</v>
      </c>
      <c r="B461" s="20" t="s">
        <v>670</v>
      </c>
      <c r="C461" s="21" t="s">
        <v>80</v>
      </c>
      <c r="D461" s="130"/>
      <c r="E461" s="156"/>
    </row>
    <row r="462" spans="1:5" ht="15">
      <c r="A462" s="29" t="s">
        <v>111</v>
      </c>
      <c r="B462" s="30" t="s">
        <v>112</v>
      </c>
      <c r="C462" s="47" t="s">
        <v>113</v>
      </c>
      <c r="D462" s="130">
        <f aca="true" t="shared" si="9" ref="D462:E464">D463</f>
        <v>50000</v>
      </c>
      <c r="E462" s="156">
        <f t="shared" si="9"/>
        <v>50000</v>
      </c>
    </row>
    <row r="463" spans="1:5" s="36" customFormat="1" ht="15">
      <c r="A463" s="29" t="s">
        <v>109</v>
      </c>
      <c r="B463" s="30" t="s">
        <v>114</v>
      </c>
      <c r="C463" s="47" t="s">
        <v>113</v>
      </c>
      <c r="D463" s="130">
        <f t="shared" si="9"/>
        <v>50000</v>
      </c>
      <c r="E463" s="156">
        <f t="shared" si="9"/>
        <v>50000</v>
      </c>
    </row>
    <row r="464" spans="1:5" ht="15">
      <c r="A464" s="27" t="s">
        <v>115</v>
      </c>
      <c r="B464" s="30" t="s">
        <v>116</v>
      </c>
      <c r="C464" s="47" t="s">
        <v>113</v>
      </c>
      <c r="D464" s="130">
        <f t="shared" si="9"/>
        <v>50000</v>
      </c>
      <c r="E464" s="156">
        <f t="shared" si="9"/>
        <v>50000</v>
      </c>
    </row>
    <row r="465" spans="1:5" ht="15.75" customHeight="1" thickBot="1">
      <c r="A465" s="194" t="s">
        <v>79</v>
      </c>
      <c r="B465" s="195" t="s">
        <v>116</v>
      </c>
      <c r="C465" s="196" t="s">
        <v>80</v>
      </c>
      <c r="D465" s="202">
        <v>50000</v>
      </c>
      <c r="E465" s="197">
        <v>50000</v>
      </c>
    </row>
    <row r="466" spans="1:5" ht="25.5" hidden="1">
      <c r="A466" s="203" t="s">
        <v>458</v>
      </c>
      <c r="B466" s="167" t="s">
        <v>459</v>
      </c>
      <c r="C466" s="168"/>
      <c r="D466" s="204">
        <f aca="true" t="shared" si="10" ref="D466:E468">D467</f>
        <v>0</v>
      </c>
      <c r="E466" s="162">
        <f t="shared" si="10"/>
        <v>0</v>
      </c>
    </row>
    <row r="467" spans="1:5" ht="25.5" hidden="1">
      <c r="A467" s="41" t="s">
        <v>460</v>
      </c>
      <c r="B467" s="30" t="s">
        <v>461</v>
      </c>
      <c r="C467" s="47"/>
      <c r="D467" s="130">
        <f t="shared" si="10"/>
        <v>0</v>
      </c>
      <c r="E467" s="156">
        <f t="shared" si="10"/>
        <v>0</v>
      </c>
    </row>
    <row r="468" spans="1:5" ht="15" hidden="1">
      <c r="A468" s="29" t="s">
        <v>482</v>
      </c>
      <c r="B468" s="30" t="s">
        <v>483</v>
      </c>
      <c r="C468" s="47"/>
      <c r="D468" s="130">
        <f t="shared" si="10"/>
        <v>0</v>
      </c>
      <c r="E468" s="156">
        <f t="shared" si="10"/>
        <v>0</v>
      </c>
    </row>
    <row r="469" spans="1:5" ht="26.25" hidden="1">
      <c r="A469" s="29" t="s">
        <v>37</v>
      </c>
      <c r="B469" s="30" t="s">
        <v>483</v>
      </c>
      <c r="C469" s="47">
        <v>200</v>
      </c>
      <c r="D469" s="130"/>
      <c r="E469" s="156"/>
    </row>
    <row r="470" spans="1:5" ht="15" hidden="1">
      <c r="A470" s="26" t="s">
        <v>205</v>
      </c>
      <c r="B470" s="45" t="s">
        <v>206</v>
      </c>
      <c r="C470" s="31"/>
      <c r="D470" s="130">
        <f aca="true" t="shared" si="11" ref="D470:E472">D471</f>
        <v>0</v>
      </c>
      <c r="E470" s="156">
        <f t="shared" si="11"/>
        <v>0</v>
      </c>
    </row>
    <row r="471" spans="1:5" s="36" customFormat="1" ht="15" hidden="1">
      <c r="A471" s="29" t="s">
        <v>109</v>
      </c>
      <c r="B471" s="45" t="s">
        <v>207</v>
      </c>
      <c r="C471" s="31"/>
      <c r="D471" s="130">
        <f t="shared" si="11"/>
        <v>0</v>
      </c>
      <c r="E471" s="156">
        <f t="shared" si="11"/>
        <v>0</v>
      </c>
    </row>
    <row r="472" spans="1:5" ht="15" hidden="1">
      <c r="A472" s="29" t="s">
        <v>208</v>
      </c>
      <c r="B472" s="45" t="s">
        <v>209</v>
      </c>
      <c r="C472" s="31"/>
      <c r="D472" s="130">
        <f t="shared" si="11"/>
        <v>0</v>
      </c>
      <c r="E472" s="156">
        <f t="shared" si="11"/>
        <v>0</v>
      </c>
    </row>
    <row r="473" spans="1:5" ht="15.75" hidden="1" thickBot="1">
      <c r="A473" s="187" t="s">
        <v>210</v>
      </c>
      <c r="B473" s="188" t="s">
        <v>209</v>
      </c>
      <c r="C473" s="101" t="s">
        <v>211</v>
      </c>
      <c r="D473" s="202"/>
      <c r="E473" s="197"/>
    </row>
    <row r="474" spans="1:3" ht="15">
      <c r="A474" s="3"/>
      <c r="B474" s="146"/>
      <c r="C474" s="1"/>
    </row>
    <row r="475" spans="1:3" ht="15">
      <c r="A475" s="3"/>
      <c r="B475" s="146"/>
      <c r="C475" s="1"/>
    </row>
    <row r="476" spans="1:3" ht="15">
      <c r="A476" s="3"/>
      <c r="B476" s="146"/>
      <c r="C476" s="1"/>
    </row>
    <row r="477" spans="1:3" ht="15">
      <c r="A477" s="3"/>
      <c r="B477" s="146"/>
      <c r="C477" s="1"/>
    </row>
  </sheetData>
  <sheetProtection/>
  <mergeCells count="10">
    <mergeCell ref="B5:D5"/>
    <mergeCell ref="B6:D6"/>
    <mergeCell ref="A8:E8"/>
    <mergeCell ref="F8:K8"/>
    <mergeCell ref="A10:A11"/>
    <mergeCell ref="B10:B11"/>
    <mergeCell ref="C10:C11"/>
    <mergeCell ref="D10:D11"/>
    <mergeCell ref="E10:E11"/>
    <mergeCell ref="B7:D7"/>
  </mergeCells>
  <hyperlinks>
    <hyperlink ref="A207" r:id="rId1" display="consultantplus://offline/ref=C6EF3AE28B6C46D1117CBBA251A07B11C6C7C5768D606C8B0E322DA1BBA42282C9440EEF08E6CC43400230U6VFM"/>
  </hyperlinks>
  <printOptions/>
  <pageMargins left="0.49" right="0.2" top="0.41" bottom="0.3" header="0.31496062992125984" footer="0.2"/>
  <pageSetup horizontalDpi="600" verticalDpi="600" orientation="portrait" paperSize="9" scale="74" r:id="rId2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44</cp:lastModifiedBy>
  <cp:lastPrinted>2020-04-17T06:46:44Z</cp:lastPrinted>
  <dcterms:created xsi:type="dcterms:W3CDTF">2019-11-11T19:52:19Z</dcterms:created>
  <dcterms:modified xsi:type="dcterms:W3CDTF">2020-04-17T06:46:56Z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