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12" windowWidth="14952" windowHeight="8208" activeTab="4"/>
  </bookViews>
  <sheets>
    <sheet name="прил1" sheetId="1" r:id="rId1"/>
    <sheet name=" прил 2 ВСР" sheetId="2" r:id="rId2"/>
    <sheet name="прил 3" sheetId="3" r:id="rId3"/>
    <sheet name="прил 4" sheetId="4" r:id="rId4"/>
    <sheet name="прил 5 прогр" sheetId="5" r:id="rId5"/>
  </sheets>
  <definedNames>
    <definedName name="_xlnm.Print_Area" localSheetId="1">' прил 2 ВСР'!$A$1:$G$627</definedName>
    <definedName name="_xlnm.Print_Area" localSheetId="2">'прил 3'!$A$1:$D$50</definedName>
    <definedName name="_xlnm.Print_Area" localSheetId="4">'прил 5 прогр'!$A$1:$D$475</definedName>
  </definedNames>
  <calcPr fullCalcOnLoad="1"/>
</workbook>
</file>

<file path=xl/sharedStrings.xml><?xml version="1.0" encoding="utf-8"?>
<sst xmlns="http://schemas.openxmlformats.org/spreadsheetml/2006/main" count="4932" uniqueCount="1132">
  <si>
    <t>Основное мероприятие "Социальная поддержка работников организаций дополнительного образования"</t>
  </si>
  <si>
    <t>03 2 05 13070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</si>
  <si>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</si>
  <si>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С1459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</si>
  <si>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</si>
  <si>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С1459</t>
  </si>
  <si>
    <t>12 0 00 00000</t>
  </si>
  <si>
    <t>12 2 00 00000</t>
  </si>
  <si>
    <t>12 2 01 13180</t>
  </si>
  <si>
    <t>12 2 01 00000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</si>
  <si>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</si>
  <si>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12 2 01 13480</t>
  </si>
  <si>
    <t>14 0 00 00000</t>
  </si>
  <si>
    <t>14 1 00 00000</t>
  </si>
  <si>
    <t>14 1 01 00000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</si>
  <si>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</si>
  <si>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Основное мероприятие "Строительство локальных сетей водоснабжения"</t>
  </si>
  <si>
    <t>07 0 00 00000</t>
  </si>
  <si>
    <t>76 0 00 00000</t>
  </si>
  <si>
    <t>76 1 00 00000</t>
  </si>
  <si>
    <t>76 1 00 С1404</t>
  </si>
  <si>
    <t>01 0 00 00000</t>
  </si>
  <si>
    <t>01 1 00 00000</t>
  </si>
  <si>
    <t>01 1 01 00000</t>
  </si>
  <si>
    <t>01 1 01 С1401</t>
  </si>
  <si>
    <t>01 2 00 00000</t>
  </si>
  <si>
    <t>Основное мероприятие "Развитие библиотечного дела в Глушковском районе Курской области"</t>
  </si>
  <si>
    <t>01 3 00 00000</t>
  </si>
  <si>
    <t>01 3 01 С1401</t>
  </si>
  <si>
    <t>01 3 01 00000</t>
  </si>
  <si>
    <t>01 3 03 00000</t>
  </si>
  <si>
    <t>08 3 01 13540</t>
  </si>
  <si>
    <t>Мероприятия, связанные с организацией отдыха детей в каникулярное время</t>
  </si>
  <si>
    <t>08 3 01 S3540</t>
  </si>
  <si>
    <t>Закупка товаров, работ и услуг для обеспечения государственных (муниципальных) нужд</t>
  </si>
  <si>
    <t>77 1 00 00000</t>
  </si>
  <si>
    <t>77 1 00 13310</t>
  </si>
  <si>
    <t>Обеспечение деятельности и выполнение функций  органов местного самоуправления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</si>
  <si>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</si>
  <si>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09 0 00 00000</t>
  </si>
  <si>
    <t>09 1 00 00000</t>
  </si>
  <si>
    <t>09 1 01 С1437</t>
  </si>
  <si>
    <t>Основное мероприятие "Обеспечение населения экологически чистой питьевой водой"</t>
  </si>
  <si>
    <t>10 0 00 00000</t>
  </si>
  <si>
    <t>Мероприятия в области имущественных отношений</t>
  </si>
  <si>
    <t>04 0 00 00000</t>
  </si>
  <si>
    <t>04 1 00 00000</t>
  </si>
  <si>
    <t>04 1 01 00000</t>
  </si>
  <si>
    <t>04 1 01 С1467</t>
  </si>
  <si>
    <t>10 1 00 00000</t>
  </si>
  <si>
    <t>10 1 01 00000</t>
  </si>
  <si>
    <t>10 1 01 13360</t>
  </si>
  <si>
    <t xml:space="preserve"> Глушковского района Курской области</t>
  </si>
  <si>
    <t xml:space="preserve"> Наименование</t>
  </si>
  <si>
    <t>ГРБС</t>
  </si>
  <si>
    <t>РЗ</t>
  </si>
  <si>
    <t>ПР</t>
  </si>
  <si>
    <t>ЦСР</t>
  </si>
  <si>
    <t>ВР</t>
  </si>
  <si>
    <t>3</t>
  </si>
  <si>
    <t>4</t>
  </si>
  <si>
    <t>ВСЕГО РАСХОДОВ</t>
  </si>
  <si>
    <t>Администрация Глушковского района    Курской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</si>
  <si>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</si>
  <si>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</si>
  <si>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</si>
  <si>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</si>
  <si>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</si>
  <si>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</si>
  <si>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</si>
  <si>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</si>
  <si>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</si>
  <si>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</si>
  <si>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</si>
  <si>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</si>
  <si>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</si>
  <si>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</si>
  <si>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Аппарат  представительного органа  муниципального образования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</si>
  <si>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</si>
  <si>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</si>
  <si>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</si>
  <si>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</si>
  <si>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</si>
  <si>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</si>
  <si>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</si>
  <si>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</si>
  <si>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в сфере социальной защиты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</si>
  <si>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</si>
  <si>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</si>
  <si>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</si>
  <si>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</si>
  <si>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</si>
  <si>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</si>
  <si>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отдельных государственных полномочий в сфере трудовых отношений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</si>
  <si>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</si>
  <si>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</si>
  <si>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</si>
  <si>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 муниципального образования</t>
  </si>
  <si>
    <t>07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</si>
  <si>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</si>
  <si>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</si>
  <si>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</si>
  <si>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11</t>
  </si>
  <si>
    <t>Резервные фонды органов местного самоуправления</t>
  </si>
  <si>
    <t/>
  </si>
  <si>
    <t>Резервный фонд местной администрации</t>
  </si>
  <si>
    <t>Другие общегосударственные вопросы</t>
  </si>
  <si>
    <t>13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</si>
  <si>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</si>
  <si>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</si>
  <si>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</si>
  <si>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Мероприятия, направленные на развитие муниципальной службы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</si>
  <si>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</si>
  <si>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муниципального образования</t>
  </si>
  <si>
    <t>Выполнение других (прочих) обязательств органа местного самоуправления</t>
  </si>
  <si>
    <t>Расходы на обеспечение деятельности (оказание услуг) муниципальных учреждений</t>
  </si>
  <si>
    <t>Реализация мероприятий по распространению официальной информации</t>
  </si>
  <si>
    <t>Межбюджетные трансферты</t>
  </si>
  <si>
    <t>500</t>
  </si>
  <si>
    <t>Резервные фонды исполнительных органов государственной власти</t>
  </si>
  <si>
    <t>Резервный фонд  Администрации Курской области</t>
  </si>
  <si>
    <t>Социальное обеспечение и иные выплаты населению</t>
  </si>
  <si>
    <t>300</t>
  </si>
  <si>
    <t>Национальная экономика</t>
  </si>
  <si>
    <t>Транспорт</t>
  </si>
  <si>
    <t>08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</si>
  <si>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</si>
  <si>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Отдельные мероприятия по другим видам транспорта</t>
  </si>
  <si>
    <t>Дорожное хозяйство (дорожные фонды)</t>
  </si>
  <si>
    <t>09</t>
  </si>
  <si>
    <t>Основное мероприятие "Развитие и обеспечение деятельности муниципальной службы"</t>
  </si>
  <si>
    <t>25 0 00 00000</t>
  </si>
  <si>
    <t>25 1 00 00000</t>
  </si>
  <si>
    <t>25 1 01 00000</t>
  </si>
  <si>
    <t>25 1 01 59300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</si>
  <si>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</si>
  <si>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</si>
  <si>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</si>
  <si>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</si>
  <si>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Мероприятия в области энергосбережения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</si>
  <si>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</si>
  <si>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</si>
  <si>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11 3 04 00000</t>
  </si>
  <si>
    <t>16 0 00 00000</t>
  </si>
  <si>
    <t>16 1 00 00000</t>
  </si>
  <si>
    <t>03 1 01 13000</t>
  </si>
  <si>
    <t>Жилищно-коммунальное хозяйство</t>
  </si>
  <si>
    <t>05</t>
  </si>
  <si>
    <t>Коммунальное хозяйство</t>
  </si>
  <si>
    <t>Основное мероприятие "Организация оздоровления и отдыха детей Глушковского района Курской области"</t>
  </si>
  <si>
    <t>Основное мероприятие "Организация малозатратных форм детского отдыха"</t>
  </si>
  <si>
    <t>08 3 02 С1458</t>
  </si>
  <si>
    <t>Развитие системы оздоровления и отдыха детей</t>
  </si>
  <si>
    <t>08 3 03 00000</t>
  </si>
  <si>
    <t>08 3 03 С1401</t>
  </si>
  <si>
    <t>17 0 00 00000</t>
  </si>
  <si>
    <t>17 1 00 00000</t>
  </si>
  <si>
    <t>Развитие рынка труда, повышение эффективности занятости населения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</si>
  <si>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</si>
  <si>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</si>
  <si>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Мероприятия по благоустройству</t>
  </si>
  <si>
    <t>Мероприятия по сбору и удалению твердых и жидких бытовых отходов</t>
  </si>
  <si>
    <t>Образование</t>
  </si>
  <si>
    <t>Реализация мероприятий в сфере молодежной политики</t>
  </si>
  <si>
    <t>Организация отдыха детей в каникулярное время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</si>
  <si>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</si>
  <si>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</si>
  <si>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</si>
  <si>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</si>
  <si>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Социальная политика</t>
  </si>
  <si>
    <t>10</t>
  </si>
  <si>
    <t>Пенсионное обеспечение</t>
  </si>
  <si>
    <t>Основное мероприятие "Предоставление социальных выплат и мер социальной поддержки отдельным категориям граждан"</t>
  </si>
  <si>
    <t>02 1 03 С1445</t>
  </si>
  <si>
    <t>02 1 01 11170</t>
  </si>
  <si>
    <t>02 1 01 11180</t>
  </si>
  <si>
    <t>02 1 01 13150</t>
  </si>
  <si>
    <t>02 1 01 13160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</si>
  <si>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</si>
  <si>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</si>
  <si>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</si>
  <si>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 xml:space="preserve">Выплата пенсий за выслугу лет и доплат к пенсиям муниципальных служащих </t>
  </si>
  <si>
    <t xml:space="preserve">10 </t>
  </si>
  <si>
    <t>Социальное обеспечение населения</t>
  </si>
  <si>
    <t>Ежемесячное пособие на ребенка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</si>
  <si>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</si>
  <si>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</si>
  <si>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 мер  социальной  поддержки  ветеранов  труда</t>
  </si>
  <si>
    <t>Обеспечение  мер  социальной  поддержки труженников тыла</t>
  </si>
  <si>
    <t>Физическая культура  и спорт</t>
  </si>
  <si>
    <t xml:space="preserve">Физическая культура 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</si>
  <si>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</si>
  <si>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</si>
  <si>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</si>
  <si>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</si>
  <si>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</si>
  <si>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</si>
  <si>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</si>
  <si>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</si>
  <si>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</si>
  <si>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</si>
  <si>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</si>
  <si>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</si>
  <si>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</si>
  <si>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</si>
  <si>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</si>
  <si>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</si>
  <si>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Общее образование</t>
  </si>
  <si>
    <t>Ежемесячное денежное вознаграждение за классное руководство</t>
  </si>
  <si>
    <t>2</t>
  </si>
  <si>
    <t>Обеспечение условий реализации муниципальной программы</t>
  </si>
  <si>
    <t>01 3 1440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</si>
  <si>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</si>
  <si>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</si>
  <si>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</si>
  <si>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</si>
  <si>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07 1 1433</t>
  </si>
  <si>
    <t>07 1 1457</t>
  </si>
  <si>
    <t>01 0 0000000</t>
  </si>
  <si>
    <t xml:space="preserve"> 01 1 01 11820</t>
  </si>
  <si>
    <t xml:space="preserve"> 01 1 01 С1401</t>
  </si>
  <si>
    <t>02 1 02 00000</t>
  </si>
  <si>
    <t>02 1 02 С1445</t>
  </si>
  <si>
    <t>06 0 00 00000</t>
  </si>
  <si>
    <t>06 1 00 00000</t>
  </si>
  <si>
    <t>Проведение мероприятий в области образования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</si>
  <si>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</si>
  <si>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</si>
  <si>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</si>
  <si>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</si>
  <si>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</si>
  <si>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</si>
  <si>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</si>
  <si>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 xml:space="preserve">Охрана семьи и детства 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</si>
  <si>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</si>
  <si>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</si>
  <si>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</si>
  <si>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</si>
  <si>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</si>
  <si>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</si>
  <si>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07 2 03 00000</t>
  </si>
  <si>
    <t>07 1 00 00000</t>
  </si>
  <si>
    <t>07 1 01 00000</t>
  </si>
  <si>
    <t>Основное мероприятие "Поддержание в чистоте территории населенных пунктов муниципальных образований"</t>
  </si>
  <si>
    <t>07 1 01 П1433</t>
  </si>
  <si>
    <t>Основное мероприятие "Организация ритуальных услуг и содержание мест захоронения"</t>
  </si>
  <si>
    <t>07 1 02 00000</t>
  </si>
  <si>
    <t>07 1 02 П1457</t>
  </si>
  <si>
    <t>07 2 00 00000</t>
  </si>
  <si>
    <t>Содержание ребенка в семье опекуна и приемной семье, а также вознаграждение, причитающееся приемному родителю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</si>
  <si>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</si>
  <si>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</si>
  <si>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 xml:space="preserve">Отдел Культуры Администрации Глушковского района Курской области </t>
  </si>
  <si>
    <t>005</t>
  </si>
  <si>
    <t>03 2 1462</t>
  </si>
  <si>
    <t xml:space="preserve">Культура 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</si>
  <si>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</si>
  <si>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</si>
  <si>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Гранты на развитие культуры и искусства</t>
  </si>
  <si>
    <t>Развитие библиотечного дела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</si>
  <si>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</si>
  <si>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</si>
  <si>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</si>
  <si>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</si>
  <si>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01 2 1307</t>
  </si>
  <si>
    <t>05 0 00 00000</t>
  </si>
  <si>
    <t>05 1 00 00000</t>
  </si>
  <si>
    <t>05 1 01 00000</t>
  </si>
  <si>
    <t>Основное мероприятие "Энергосбережение и повышение энергетической эффективности в бюджетной сфере"</t>
  </si>
  <si>
    <t>05 1 01 С1434</t>
  </si>
  <si>
    <t>06 1 00 000000</t>
  </si>
  <si>
    <t>06 1 01 000000</t>
  </si>
  <si>
    <t>08 0 00 00000</t>
  </si>
  <si>
    <t>08 1 00 00000</t>
  </si>
  <si>
    <t>08 1 01 00000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</si>
  <si>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</si>
  <si>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</si>
  <si>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01 С1414</t>
  </si>
  <si>
    <t>08 2 00 00000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</si>
  <si>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</si>
  <si>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</si>
  <si>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</si>
  <si>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08 2 01 С1406</t>
  </si>
  <si>
    <t>01 2 01 00000</t>
  </si>
  <si>
    <t xml:space="preserve"> 01 2 01 С1401</t>
  </si>
  <si>
    <t xml:space="preserve"> 01 2 01 С1442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</si>
  <si>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</si>
  <si>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02 3 02 00000</t>
  </si>
  <si>
    <t>02 3 02 13220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</si>
  <si>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</si>
  <si>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</si>
  <si>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</si>
  <si>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</si>
  <si>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08 3 01 00000</t>
  </si>
  <si>
    <t>Основное мероприятие "Развитие образования в сфере культуры и искусства"</t>
  </si>
  <si>
    <t>03 2 02 00000</t>
  </si>
  <si>
    <t>03 2 02 С1401</t>
  </si>
  <si>
    <t>15 0 00 00000</t>
  </si>
  <si>
    <t>15 1 00 00000</t>
  </si>
  <si>
    <t>Создание благоприятных условий для привлечения инвестиций в экономику муниципального образования</t>
  </si>
  <si>
    <t>Обеспечение предоставления мер социальной поддержки работникам муниципальных образовательных организаций</t>
  </si>
  <si>
    <t>08 2 02 С1401</t>
  </si>
  <si>
    <t>Мероприятия по сбору и транспортированию твердых коммунальных  отходов</t>
  </si>
  <si>
    <t>09 1 01 00000</t>
  </si>
  <si>
    <t>01 1 01 11820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</si>
  <si>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</si>
  <si>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08 3 02 00000</t>
  </si>
  <si>
    <t>11 0 00 00000</t>
  </si>
  <si>
    <t>11 1 00 00000</t>
  </si>
  <si>
    <t>11 1 01 00000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</si>
  <si>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</si>
  <si>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</si>
  <si>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</si>
  <si>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11 2 00 00000</t>
  </si>
  <si>
    <t>11 2 01 00000</t>
  </si>
  <si>
    <t>11 2 01 С1426</t>
  </si>
  <si>
    <t>71 0 00 00000</t>
  </si>
  <si>
    <t>71 1 00 00000</t>
  </si>
  <si>
    <t>71 1 00 С1402</t>
  </si>
  <si>
    <t>75 0 00 00000</t>
  </si>
  <si>
    <t>75 1 00 00000</t>
  </si>
  <si>
    <t>75 1 00 С1402</t>
  </si>
  <si>
    <t>75 3 00 00000</t>
  </si>
  <si>
    <t>75 3 00 С1402</t>
  </si>
  <si>
    <t>02 0 00 00000</t>
  </si>
  <si>
    <t>02 2 00 00000</t>
  </si>
  <si>
    <t>02 2 01 00000</t>
  </si>
  <si>
    <t>02 2 01 13190</t>
  </si>
  <si>
    <t>02 2 02 00000</t>
  </si>
  <si>
    <t>02 2 02 13170</t>
  </si>
  <si>
    <t>02 3 00 00000</t>
  </si>
  <si>
    <t>02 3 01 00000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</si>
  <si>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</si>
  <si>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73 0 00 00000</t>
  </si>
  <si>
    <t>73 1 00 00000</t>
  </si>
  <si>
    <t>73 1 00 С1402</t>
  </si>
  <si>
    <t>77 0 00 00000</t>
  </si>
  <si>
    <t>77 2 00 00000</t>
  </si>
  <si>
    <t>74 0 00 00000</t>
  </si>
  <si>
    <t>74 1 00 00000</t>
  </si>
  <si>
    <t>74 1 00 С1402</t>
  </si>
  <si>
    <t>78 0 00 00000</t>
  </si>
  <si>
    <t>78 1 00 00000</t>
  </si>
  <si>
    <t>78 1 00 С1403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</si>
  <si>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</si>
  <si>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02 3 01 13200</t>
  </si>
  <si>
    <t>Оказание финансовой поддержки общественным организациям</t>
  </si>
  <si>
    <t>02 3 01 С1470</t>
  </si>
  <si>
    <t>77 2 00 С1401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</si>
  <si>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</si>
  <si>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</si>
  <si>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</si>
  <si>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84 0 00 00000</t>
  </si>
  <si>
    <t>84 1 00 00000</t>
  </si>
  <si>
    <t>84 1 00 10030</t>
  </si>
  <si>
    <t>02 1 00 00000</t>
  </si>
  <si>
    <t>Основное мероприятие "Предоставление выплат пенсий за выслугу лет, доплат к пенсиям  муниципальных служащих"</t>
  </si>
  <si>
    <t>02 1 01 00000</t>
  </si>
  <si>
    <t>02 1 03 00000</t>
  </si>
  <si>
    <t>02 1 01 11130</t>
  </si>
  <si>
    <t>03 0 00 00000</t>
  </si>
  <si>
    <t>03 1 00 00000</t>
  </si>
  <si>
    <t>14 1 01 С1465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</si>
  <si>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</si>
  <si>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</si>
  <si>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</si>
  <si>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</si>
  <si>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</si>
  <si>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</si>
  <si>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14 2 01 13450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</si>
  <si>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</si>
  <si>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Основное мероприятие  "Реализация  установленных  полномочий (функций) муниципального архива"</t>
  </si>
  <si>
    <t>руб.</t>
  </si>
  <si>
    <t xml:space="preserve">Основное мероприятие "Обеспечение деятельности учреждения  МКУ "Глушковская ЦБ учреждений культуры" </t>
  </si>
  <si>
    <t>01 3  03 13350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</si>
  <si>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</si>
  <si>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</si>
  <si>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01 3 02 13340</t>
  </si>
  <si>
    <t>11 3 00 00000</t>
  </si>
  <si>
    <t>11 3 01 00000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</si>
  <si>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</si>
  <si>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</si>
  <si>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</si>
  <si>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03 1 02 13040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</si>
  <si>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</si>
  <si>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03 1 02 13080</t>
  </si>
  <si>
    <t>03 1 02 S3080</t>
  </si>
  <si>
    <t>03 1 02 13090</t>
  </si>
  <si>
    <t>03 1 02 S3090</t>
  </si>
  <si>
    <t>03 1 01 C1401</t>
  </si>
  <si>
    <t>Предоставление мер социальной поддержки работникам муниципальных образовательных организаций</t>
  </si>
  <si>
    <t>03 1 02 S3060</t>
  </si>
  <si>
    <t>03 1 02 13110</t>
  </si>
  <si>
    <t>03 1 02 C1401</t>
  </si>
  <si>
    <t>03 1 02 C1447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</si>
  <si>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</si>
  <si>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</si>
  <si>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</si>
  <si>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</si>
  <si>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</si>
  <si>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</si>
  <si>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</si>
  <si>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</si>
  <si>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</si>
  <si>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Мероприятия в области образования</t>
  </si>
  <si>
    <t>Основное мероприятие "Сопровождение реализации отдельных мероприятий  муниципальной программы"</t>
  </si>
  <si>
    <t>03 4 02 00000</t>
  </si>
  <si>
    <t>03 4 02 13120</t>
  </si>
  <si>
    <t>03 4 02 С1447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</si>
  <si>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</si>
  <si>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</si>
  <si>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03 1 03 13070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</si>
  <si>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</si>
  <si>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03 2 05 00000</t>
  </si>
  <si>
    <t>77 2 00 12700</t>
  </si>
  <si>
    <t>77 2 00 12712</t>
  </si>
  <si>
    <t>77 2 00 53910</t>
  </si>
  <si>
    <t>03 1 01 13050</t>
  </si>
  <si>
    <t>Проведение капитального ремонта муниципальных образовательных организаций</t>
  </si>
  <si>
    <t>03 1 01 S3050</t>
  </si>
  <si>
    <t>Обеспечение проведения капитального ремонта муниципальных образовательных организаций</t>
  </si>
  <si>
    <t>03 1 02 13050</t>
  </si>
  <si>
    <t>03 1 02 S3050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</si>
  <si>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</si>
  <si>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Проведение Всероссийской сельскохозяйственной переписи в 2016 году</t>
  </si>
  <si>
    <t>03 1 03 13060</t>
  </si>
  <si>
    <t>03 1 03 S3060</t>
  </si>
  <si>
    <t>01 1 01 13320</t>
  </si>
  <si>
    <t>Проведение капитального ремонта учреждений культуры районов и поселений</t>
  </si>
  <si>
    <t xml:space="preserve"> 01 1 01 13320</t>
  </si>
  <si>
    <t>Судебная система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</si>
  <si>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</si>
  <si>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</si>
  <si>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02 2 02 13603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</si>
  <si>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</si>
  <si>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02 2  02 13603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</si>
  <si>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</si>
  <si>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</si>
  <si>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Здравоохранение</t>
  </si>
  <si>
    <t>Санитарно-эпидемиологическое благополучие</t>
  </si>
  <si>
    <t>Дополнительное образование детей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</si>
  <si>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</si>
  <si>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</si>
  <si>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07 2 05 00000</t>
  </si>
  <si>
    <t>07 2 05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</si>
  <si>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</si>
  <si>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20 0 00 00000</t>
  </si>
  <si>
    <t>20 1 00 00000</t>
  </si>
  <si>
    <t>Основное мероприятие " Популяризация муниципальных услуг в электронном виде"</t>
  </si>
  <si>
    <t>20 1 02 00000</t>
  </si>
  <si>
    <t>20 2 00 00000</t>
  </si>
  <si>
    <t>Основное мероприятие " Безопасность в информационном обществе"</t>
  </si>
  <si>
    <t>20 2 01 00000</t>
  </si>
  <si>
    <t>Защита населения и территории от чрезвычайных ситуаций природного и техногенного характера, гражданская оборона</t>
  </si>
  <si>
    <t>13 0 00 00000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</si>
  <si>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</si>
  <si>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</si>
  <si>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</si>
  <si>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13 1 02 00000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</si>
  <si>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</si>
  <si>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</si>
  <si>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Основное мероприятие "Развитие аппаратно-программного комплекса (АПК) "Безопасный город "</t>
  </si>
  <si>
    <t>13 1 04 00000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</si>
  <si>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</si>
  <si>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</si>
  <si>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13 1 02 С1460</t>
  </si>
  <si>
    <t>13 1 03 С1460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</si>
  <si>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</si>
  <si>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</si>
  <si>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13 1 04 С1406</t>
  </si>
  <si>
    <t>Обеспечение условий для развития малого и среднего предпринимательства на территории муниципального образования</t>
  </si>
  <si>
    <t>15 2 00 00000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</si>
  <si>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</si>
  <si>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</si>
  <si>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</si>
  <si>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Мероприятия в области земельных отношений</t>
  </si>
  <si>
    <t>20 2 01 С1404</t>
  </si>
  <si>
    <t>11 1 02 С1423</t>
  </si>
  <si>
    <t xml:space="preserve">Строительство (реконструкция) автомобильных дорог общего пользования местного значения </t>
  </si>
  <si>
    <t>400</t>
  </si>
  <si>
    <t>Капитальные вложения в объекты государственной (муниципальной) собственности</t>
  </si>
  <si>
    <t>04 1 01 С1468</t>
  </si>
  <si>
    <t>Основное мероприятие "Корректировка ПЗЗ, гереральных планов, координирование границ муниципальных образований "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</si>
  <si>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</si>
  <si>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Национальная безопасность и правоохранительная деятельность</t>
  </si>
  <si>
    <t>00</t>
  </si>
  <si>
    <t>Основное мероприятие "Осуществление мер по  улучшению положения и качества жизни пожилых людей и инвалидов"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</si>
  <si>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</si>
  <si>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</si>
  <si>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02 2 03 С1474</t>
  </si>
  <si>
    <t>Мероприятия в области улучшения демографической ситуации, совершенствования социальной поддержки семьи и детей</t>
  </si>
  <si>
    <t xml:space="preserve">Молодежная политика  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</si>
  <si>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</si>
  <si>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</si>
  <si>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</si>
  <si>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02 1 02 С1475</t>
  </si>
  <si>
    <t>Прочие мероприятия в области социальной политики</t>
  </si>
  <si>
    <t>Основное мероприятие "Реализация мероприятий активной политики занятости населения"</t>
  </si>
  <si>
    <t>17 1 01 00000</t>
  </si>
  <si>
    <t>17 1 01 С1436</t>
  </si>
  <si>
    <t>15 1 01 С1480</t>
  </si>
  <si>
    <t>15 1 01 00000</t>
  </si>
  <si>
    <t>15 2 01 00000</t>
  </si>
  <si>
    <t>15 2 01 С1405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</si>
  <si>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</si>
  <si>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07 2 02 S1500</t>
  </si>
  <si>
    <t>07 2 02 11500</t>
  </si>
  <si>
    <t>03 1 02 R0970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</si>
  <si>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</si>
  <si>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L0970</t>
  </si>
  <si>
    <t>07 2 05 13600</t>
  </si>
  <si>
    <t>07 2 05 S3600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</si>
  <si>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</si>
  <si>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Развитие социальной и инженерной инфраструктуры муниципальных образований Курской области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</si>
  <si>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</si>
  <si>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</si>
  <si>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</si>
  <si>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Реализация мероприятий направленных на обеспечение правопорядка на территории муниципального образования</t>
  </si>
  <si>
    <t>12 1 01 00000</t>
  </si>
  <si>
    <t>12 1 01 С1435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</si>
  <si>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</si>
  <si>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Создание комплексной системы мер по профилактике потребления наркотиков</t>
  </si>
  <si>
    <t>12 1 01 С1486</t>
  </si>
  <si>
    <t>Реализация мероприятий по формированию и содержанию муниципального архива</t>
  </si>
  <si>
    <t>10 1 01 С1438</t>
  </si>
  <si>
    <t>02 3 02 С1404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</si>
  <si>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</si>
  <si>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</si>
  <si>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</si>
  <si>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Обеспечение проведения выборов и референдумов</t>
  </si>
  <si>
    <t>77 3 00С1441</t>
  </si>
  <si>
    <t>77 3 00 00000</t>
  </si>
  <si>
    <t>77 3 00 С1441</t>
  </si>
  <si>
    <t>03 1 01 L0270</t>
  </si>
  <si>
    <t>Реализация мероприятийгосударственной программы Российской Федерации "Доступная среда" на 2011-2020 годы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</si>
  <si>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</si>
  <si>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Жилищное хозяйство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</si>
  <si>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</si>
  <si>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</si>
  <si>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</si>
  <si>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</si>
  <si>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07 2 04 S3260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</si>
  <si>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</si>
  <si>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16 1 01 00000</t>
  </si>
  <si>
    <t>16 1 01 П1417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</si>
  <si>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</si>
  <si>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по устойчивому развитию сельских территорий за счет средств областного бюджета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</si>
  <si>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</si>
  <si>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S5671</t>
  </si>
  <si>
    <t>79 0 00 00000</t>
  </si>
  <si>
    <t>79 1 00 00000</t>
  </si>
  <si>
    <t>Непрограммные расходы на обеспечение деятельности муниципальных казенных учреждений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</si>
  <si>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</si>
  <si>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79 1 00 12420</t>
  </si>
  <si>
    <t>Прочие мероприятия в области образования</t>
  </si>
  <si>
    <t>Приложение № 5</t>
  </si>
  <si>
    <t>Приложение № 2</t>
  </si>
  <si>
    <t>Приложение № 3</t>
  </si>
  <si>
    <t>"Об утверждении отчета об исполнении  бюджета муниципального района  "Глушковский район" Курской области за 2019 год "</t>
  </si>
  <si>
    <t>Ведомственная структура расходов бюджета  муниципального района " Глушковский район" Курской области   за 2019 год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</si>
  <si>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</si>
  <si>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</si>
  <si>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</si>
  <si>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</si>
  <si>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</si>
  <si>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</si>
  <si>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</si>
  <si>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</si>
  <si>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</si>
  <si>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</si>
  <si>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</si>
  <si>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</si>
  <si>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</si>
  <si>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</si>
  <si>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</si>
  <si>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</si>
  <si>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</si>
  <si>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</si>
  <si>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</si>
  <si>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</si>
  <si>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</si>
  <si>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</si>
  <si>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</si>
  <si>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Реализация проекта "Народный бюджет"</t>
  </si>
  <si>
    <t>11 1 02 13604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</si>
  <si>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</si>
  <si>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</si>
  <si>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</si>
  <si>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</si>
  <si>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</si>
  <si>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</si>
  <si>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</si>
  <si>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</si>
  <si>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</si>
  <si>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</si>
  <si>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</si>
  <si>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</si>
  <si>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</si>
  <si>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</si>
  <si>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</si>
  <si>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</si>
  <si>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</si>
  <si>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</si>
  <si>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</si>
  <si>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</si>
  <si>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</si>
  <si>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</si>
  <si>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</si>
  <si>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</si>
  <si>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</si>
  <si>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</si>
  <si>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</si>
  <si>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</si>
  <si>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</si>
  <si>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</si>
  <si>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</si>
  <si>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 xml:space="preserve">Обеспечение  устойчивого  развития  сельских территорий </t>
  </si>
  <si>
    <t>16 1 01  L5670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</si>
  <si>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</si>
  <si>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</si>
  <si>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R5671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</si>
  <si>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</si>
  <si>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</si>
  <si>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</si>
  <si>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</si>
  <si>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08 3 01 С1458</t>
  </si>
  <si>
    <t>Организация мероприятий при   осуществлении деятельности по обращению с животными без владельцев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</si>
  <si>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</si>
  <si>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</si>
  <si>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</si>
  <si>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</si>
  <si>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</si>
  <si>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</si>
  <si>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</si>
  <si>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08 2 03 С1406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</si>
  <si>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</si>
  <si>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</si>
  <si>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</si>
  <si>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</si>
  <si>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</si>
  <si>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Региональный проект "Успех каждого ребенка"</t>
  </si>
  <si>
    <t>03 1 Е2 00000</t>
  </si>
  <si>
    <t>03 1 Е2 50970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</si>
  <si>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</si>
  <si>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</si>
  <si>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</si>
  <si>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</si>
  <si>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</si>
  <si>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</si>
  <si>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</si>
  <si>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</si>
  <si>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муниципальных учреждений культуры</t>
  </si>
  <si>
    <t>79 1 00 L5195</t>
  </si>
  <si>
    <t xml:space="preserve"> Исполнено за 2019 год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</si>
  <si>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</si>
  <si>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</si>
  <si>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Сумма исполнения за 2019 год</t>
  </si>
  <si>
    <t>"Об утверждении отчета об исполнении  бюджета муниципального района "Глушковский район" Курской области за 2019 год "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</si>
  <si>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за 2019 год</t>
  </si>
  <si>
    <t>"Об утверждении отчета об исполнении  бюджета  муниципального района "Глушковский район" Курской области за  2019 год"</t>
  </si>
  <si>
    <t>Распределение расходов бюджета муниципального района "Глушковский район" Курской области за 2019 год по разделам и подразделам классификации расходов бюджета</t>
  </si>
  <si>
    <t xml:space="preserve">                                  Приложение №  1</t>
  </si>
  <si>
    <t xml:space="preserve">                                                                          "Об утверждении  отчета об исполнении бюджета муниципального района  "Глушковский район" Курской области за 2019 год"</t>
  </si>
  <si>
    <t>Поступление доходов в бюджет муниципального района  "Глушковский район" Курской области  за 2019 год</t>
  </si>
  <si>
    <t>(по кодам  классификации  доходов бюджета)</t>
  </si>
  <si>
    <t xml:space="preserve">  рублей</t>
  </si>
  <si>
    <t>Код дохода</t>
  </si>
  <si>
    <t>Наименование доходов</t>
  </si>
  <si>
    <t>Исполнено  за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</si>
  <si>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</si>
  <si>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</si>
  <si>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</si>
  <si>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</si>
  <si>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</si>
  <si>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</si>
  <si>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</si>
  <si>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</si>
  <si>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</si>
  <si>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</si>
  <si>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</si>
  <si>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</si>
  <si>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</si>
  <si>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</si>
  <si>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</si>
  <si>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</si>
  <si>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</si>
  <si>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</si>
  <si>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</si>
  <si>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</si>
  <si>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</si>
  <si>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</si>
  <si>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</si>
  <si>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</si>
  <si>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</si>
  <si>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</si>
  <si>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</si>
  <si>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</si>
  <si>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</si>
  <si>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</si>
  <si>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</si>
  <si>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</si>
  <si>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</si>
  <si>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</si>
  <si>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</si>
  <si>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</si>
  <si>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</si>
  <si>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</si>
  <si>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</si>
  <si>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</si>
  <si>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</si>
  <si>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</si>
  <si>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</si>
  <si>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</si>
  <si>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</si>
  <si>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</si>
  <si>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</si>
  <si>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</si>
  <si>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</si>
  <si>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</si>
  <si>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</si>
  <si>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</si>
  <si>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</si>
  <si>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</si>
  <si>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</si>
  <si>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</si>
  <si>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</si>
  <si>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</si>
  <si>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</si>
  <si>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</si>
  <si>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</si>
  <si>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</si>
  <si>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</si>
  <si>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</si>
  <si>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</si>
  <si>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</si>
  <si>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</si>
  <si>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</si>
  <si>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</si>
  <si>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</si>
  <si>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</si>
  <si>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</si>
  <si>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</si>
  <si>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</si>
  <si>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</si>
  <si>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</si>
  <si>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</si>
  <si>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</si>
  <si>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</si>
  <si>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</si>
  <si>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</si>
  <si>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</si>
  <si>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</si>
  <si>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</si>
  <si>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</si>
  <si>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</si>
  <si>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</si>
  <si>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</si>
  <si>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</si>
  <si>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</si>
  <si>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</si>
  <si>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</si>
  <si>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</si>
  <si>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</si>
  <si>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</si>
  <si>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</si>
  <si>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</si>
  <si>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</si>
  <si>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</si>
  <si>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</si>
  <si>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</si>
  <si>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</si>
  <si>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</si>
  <si>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</si>
  <si>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</si>
  <si>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</si>
  <si>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</si>
  <si>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</si>
  <si>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</si>
  <si>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</si>
  <si>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</si>
  <si>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</si>
  <si>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</si>
  <si>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</si>
  <si>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</si>
  <si>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</si>
  <si>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</si>
  <si>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</si>
  <si>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</si>
  <si>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</si>
  <si>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</si>
  <si>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</si>
  <si>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</si>
  <si>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</si>
  <si>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</si>
  <si>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</si>
  <si>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</si>
  <si>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</si>
  <si>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</si>
  <si>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</si>
  <si>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</si>
  <si>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</si>
  <si>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</si>
  <si>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</si>
  <si>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</si>
  <si>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</si>
  <si>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</si>
  <si>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</si>
  <si>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</si>
  <si>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</si>
  <si>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</si>
  <si>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>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</si>
  <si>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</si>
  <si>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</si>
  <si>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</si>
  <si>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</si>
  <si>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</si>
  <si>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</si>
  <si>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</si>
  <si>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</si>
  <si>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</si>
  <si>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</si>
  <si>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</si>
  <si>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</si>
  <si>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</si>
  <si>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</si>
  <si>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</si>
  <si>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</si>
  <si>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</si>
  <si>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</si>
  <si>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</si>
  <si>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</si>
  <si>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</si>
  <si>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</si>
  <si>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</si>
  <si>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</si>
  <si>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</si>
  <si>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</si>
  <si>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</si>
  <si>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</si>
  <si>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</si>
  <si>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</si>
  <si>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</si>
  <si>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</si>
  <si>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</si>
  <si>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</si>
  <si>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</si>
  <si>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</si>
  <si>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</si>
  <si>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</si>
  <si>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</si>
  <si>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</si>
  <si>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</si>
  <si>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</si>
  <si>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</si>
  <si>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</si>
  <si>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</si>
  <si>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</si>
  <si>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</si>
  <si>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</si>
  <si>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</si>
  <si>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</si>
  <si>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</si>
  <si>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</si>
  <si>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</si>
  <si>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</si>
  <si>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</si>
  <si>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</si>
  <si>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</si>
  <si>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</si>
  <si>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</si>
  <si>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</si>
  <si>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</si>
  <si>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</si>
  <si>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</si>
  <si>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</si>
  <si>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</si>
  <si>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</si>
  <si>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</si>
  <si>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</si>
  <si>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</si>
  <si>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</si>
  <si>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</si>
  <si>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</si>
  <si>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</si>
  <si>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</si>
  <si>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</si>
  <si>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</si>
  <si>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</si>
  <si>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</si>
  <si>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</si>
  <si>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</si>
  <si>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</si>
  <si>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</si>
  <si>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</si>
  <si>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</si>
  <si>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</si>
  <si>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</si>
  <si>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</si>
  <si>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</si>
  <si>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</si>
  <si>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</si>
  <si>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</si>
  <si>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</si>
  <si>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</si>
  <si>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</si>
  <si>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</si>
  <si>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</si>
  <si>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</si>
  <si>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</si>
  <si>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</si>
  <si>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</si>
  <si>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</si>
  <si>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</si>
  <si>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</si>
  <si>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</si>
  <si>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</si>
  <si>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</si>
  <si>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</si>
  <si>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</si>
  <si>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</si>
  <si>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</si>
  <si>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</si>
  <si>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</si>
  <si>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</si>
  <si>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</si>
  <si>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</si>
  <si>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</si>
  <si>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</si>
  <si>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</si>
  <si>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</si>
  <si>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</si>
  <si>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</si>
  <si>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</si>
  <si>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</si>
  <si>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</si>
  <si>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</si>
  <si>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</si>
  <si>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</si>
  <si>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</si>
  <si>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</si>
  <si>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</si>
  <si>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</si>
  <si>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</si>
  <si>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</si>
  <si>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</si>
  <si>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</si>
  <si>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</si>
  <si>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</si>
  <si>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</si>
  <si>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</si>
  <si>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</si>
  <si>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</si>
  <si>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</si>
  <si>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</si>
  <si>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</si>
  <si>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</si>
  <si>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</si>
  <si>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</si>
  <si>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</si>
  <si>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</si>
  <si>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</si>
  <si>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2 02 20051 00 0000 151</t>
  </si>
  <si>
    <t>Субсидии бюджетам на реализацию федеральных целевых программ</t>
  </si>
  <si>
    <t>2 02 20051 05 0000 151</t>
  </si>
  <si>
    <t>Субсидии бюджетам муниципальных районов на реализацию федеральных целевых программ</t>
  </si>
  <si>
    <t>202 25097 00 0000 150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</si>
  <si>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</si>
  <si>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</si>
  <si>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</si>
  <si>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</si>
  <si>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</si>
  <si>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</si>
  <si>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</si>
  <si>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</si>
  <si>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</si>
  <si>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</si>
  <si>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</si>
  <si>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202 29999 00 0000 150</t>
  </si>
  <si>
    <t>Прочие субсидии</t>
  </si>
  <si>
    <t>202 29999 05 0000 150</t>
  </si>
  <si>
    <t>Субсидии местным бюджетам  на реализацию проекта "Народный бюджет" в Курской области"</t>
  </si>
  <si>
    <t>202 29999 05 0000 151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</si>
  <si>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</si>
  <si>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</si>
  <si>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</si>
  <si>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</si>
  <si>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</si>
  <si>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</si>
  <si>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</si>
  <si>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</si>
  <si>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</si>
  <si>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</si>
  <si>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</si>
  <si>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</si>
  <si>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</si>
  <si>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</si>
  <si>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</si>
  <si>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</si>
  <si>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</si>
  <si>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</si>
  <si>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</si>
  <si>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</si>
  <si>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</si>
  <si>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</si>
  <si>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</si>
  <si>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</si>
  <si>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</si>
  <si>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</si>
  <si>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</si>
  <si>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</si>
  <si>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</si>
  <si>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</si>
  <si>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</si>
  <si>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</si>
  <si>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</si>
  <si>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</si>
  <si>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</si>
  <si>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</si>
  <si>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</si>
  <si>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</si>
  <si>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</si>
  <si>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</si>
  <si>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</si>
  <si>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</si>
  <si>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</si>
  <si>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</si>
  <si>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</si>
  <si>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</si>
  <si>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</si>
  <si>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</si>
  <si>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</si>
  <si>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</si>
  <si>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</si>
  <si>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</si>
  <si>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</si>
  <si>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</si>
  <si>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</si>
  <si>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</si>
  <si>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</si>
  <si>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</si>
  <si>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</si>
  <si>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</si>
  <si>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</si>
  <si>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</si>
  <si>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</si>
  <si>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</si>
  <si>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</si>
  <si>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</si>
  <si>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</si>
  <si>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</si>
  <si>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</si>
  <si>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</si>
  <si>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</si>
  <si>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</si>
  <si>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</si>
  <si>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</si>
  <si>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</si>
  <si>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</si>
  <si>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</si>
  <si>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</si>
  <si>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</si>
  <si>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</si>
  <si>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</si>
  <si>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</si>
  <si>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</si>
  <si>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</si>
  <si>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</si>
  <si>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</si>
  <si>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</si>
  <si>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</si>
  <si>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</si>
  <si>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</si>
  <si>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</si>
  <si>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</si>
  <si>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</si>
  <si>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</si>
  <si>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</si>
  <si>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</si>
  <si>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</si>
  <si>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</si>
  <si>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</si>
  <si>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Приложение №4</t>
  </si>
  <si>
    <t xml:space="preserve"> Источники внутреннего финансирования дефицита бюджета муниципального района  "Глушковский район" Курской области  за 2019 год</t>
  </si>
  <si>
    <t>(по кодам  классикации  источников  финансирования дефицитов бюджетов )</t>
  </si>
  <si>
    <t>рублей</t>
  </si>
  <si>
    <t>Код источника финансирования  по бюджетной классификации</t>
  </si>
  <si>
    <t>Наименование показателя</t>
  </si>
  <si>
    <t>Исполнено за 2019 год</t>
  </si>
  <si>
    <t>1</t>
  </si>
  <si>
    <t>Х</t>
  </si>
  <si>
    <t>Источники финансирования дефицита бюджета - всего, в том числе:</t>
  </si>
  <si>
    <t>000 01 00 00 00 00 0000 000</t>
  </si>
  <si>
    <t>ИСТОЧНИКИ ВНУТРЕННЕГО ФИНАНСИРОВАНИЯ ДЕФИЦИТОВ  БЮДЖЕТОВ</t>
  </si>
  <si>
    <t>000 01 03 00 00 00 0000 000</t>
  </si>
  <si>
    <t>Бюджетные кредиты из других бюджетов бюджетной 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</si>
  <si>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</si>
  <si>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</si>
  <si>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</si>
  <si>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</si>
  <si>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</si>
  <si>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</si>
  <si>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</si>
  <si>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000 01 00 00 00 00 0000 500</t>
  </si>
  <si>
    <t>Увеличение остатков средств, всего</t>
  </si>
  <si>
    <t>000 01 05 00 00 00 0000 500</t>
  </si>
  <si>
    <t>Увеличение остатков средств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</si>
  <si>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</si>
  <si>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</si>
  <si>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</si>
  <si>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</si>
  <si>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</si>
  <si>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</si>
  <si>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000 01 00 00 00 00 0000 600</t>
  </si>
  <si>
    <t>Уменьшение остатков средств, всего</t>
  </si>
  <si>
    <t>000 01 05 00 00 00 0000 600</t>
  </si>
  <si>
    <t>Уменьшение остатков средств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</si>
  <si>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</si>
  <si>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</si>
  <si>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</si>
  <si>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</si>
  <si>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000 01 05 02 01 05 0000 610</t>
  </si>
  <si>
    <t>Уменьшение прочих остатков денежных средств  бюджетов муниципальных районов</t>
  </si>
  <si>
    <t xml:space="preserve">  от "15 " апреля  2020г. № 126</t>
  </si>
  <si>
    <t xml:space="preserve">                           от " 15"     апреля      2020 г.  № 126</t>
  </si>
  <si>
    <t xml:space="preserve">к   проекту решения Представительного  собрания </t>
  </si>
  <si>
    <t xml:space="preserve"> к проекту  решения  Представительного собрания  Глушковского  района   Курской области </t>
  </si>
  <si>
    <t xml:space="preserve"> от  "15 " апреля 2020 г.  № 126</t>
  </si>
  <si>
    <t xml:space="preserve">                                                     к проекту  Решения  Представительного собрания  Глушковского  района   Курской области </t>
  </si>
  <si>
    <t xml:space="preserve">  от "15 " апреля 2020г. № 126</t>
  </si>
  <si>
    <t xml:space="preserve">   от "  15 "   апреля     2020 г.  № 126</t>
  </si>
  <si>
    <t xml:space="preserve">к проекту  решения Представительного  собрания </t>
  </si>
  <si>
    <t xml:space="preserve">к проекту решения Представительного  собрания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</si>
</sst>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#,##0.000"/>
    <numFmt numFmtId="175" formatCode="0.0"/>
    <numFmt numFmtId="176" formatCode="0.000"/>
    <numFmt numFmtId="177" formatCode="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00"/>
    <numFmt numFmtId="184" formatCode="[$-10419]###\ ###\ ###\ ###\ ##0.00"/>
  </numFmts>
  <fonts count="8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ir"/>
      <family val="0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32" borderId="0" xfId="0" applyFont="1" applyFill="1" applyAlignment="1">
      <alignment wrapText="1"/>
    </xf>
    <xf numFmtId="49" fontId="3" fillId="32" borderId="0" xfId="0" applyNumberFormat="1" applyFont="1" applyFill="1" applyAlignment="1">
      <alignment horizontal="center"/>
    </xf>
    <xf numFmtId="49" fontId="1" fillId="32" borderId="0" xfId="0" applyNumberFormat="1" applyFont="1" applyFill="1" applyAlignment="1">
      <alignment horizontal="right"/>
    </xf>
    <xf numFmtId="4" fontId="9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174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right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12" xfId="0" applyFont="1" applyFill="1" applyBorder="1" applyAlignment="1">
      <alignment wrapText="1"/>
    </xf>
    <xf numFmtId="49" fontId="9" fillId="32" borderId="13" xfId="0" applyNumberFormat="1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right"/>
    </xf>
    <xf numFmtId="4" fontId="9" fillId="32" borderId="14" xfId="0" applyNumberFormat="1" applyFont="1" applyFill="1" applyBorder="1" applyAlignment="1">
      <alignment horizontal="right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wrapText="1"/>
    </xf>
    <xf numFmtId="49" fontId="9" fillId="32" borderId="13" xfId="60" applyNumberFormat="1" applyFont="1" applyFill="1" applyBorder="1" applyAlignment="1">
      <alignment horizontal="right" wrapText="1"/>
      <protection/>
    </xf>
    <xf numFmtId="0" fontId="1" fillId="32" borderId="12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center" wrapText="1"/>
    </xf>
    <xf numFmtId="49" fontId="9" fillId="32" borderId="13" xfId="60" applyNumberFormat="1" applyFont="1" applyFill="1" applyBorder="1" applyAlignment="1">
      <alignment horizontal="center" wrapText="1"/>
      <protection/>
    </xf>
    <xf numFmtId="0" fontId="1" fillId="32" borderId="12" xfId="0" applyFont="1" applyFill="1" applyBorder="1" applyAlignment="1">
      <alignment/>
    </xf>
    <xf numFmtId="0" fontId="16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left" wrapText="1"/>
    </xf>
    <xf numFmtId="177" fontId="1" fillId="32" borderId="12" xfId="55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4" fillId="32" borderId="13" xfId="0" applyFont="1" applyFill="1" applyBorder="1" applyAlignment="1">
      <alignment horizontal="center" wrapText="1"/>
    </xf>
    <xf numFmtId="0" fontId="1" fillId="32" borderId="12" xfId="67" applyFont="1" applyFill="1" applyBorder="1" applyAlignment="1">
      <alignment horizontal="left" wrapText="1"/>
      <protection/>
    </xf>
    <xf numFmtId="0" fontId="9" fillId="32" borderId="13" xfId="0" applyFont="1" applyFill="1" applyBorder="1" applyAlignment="1">
      <alignment horizontal="center"/>
    </xf>
    <xf numFmtId="49" fontId="9" fillId="32" borderId="0" xfId="0" applyNumberFormat="1" applyFont="1" applyFill="1" applyAlignment="1">
      <alignment horizontal="center"/>
    </xf>
    <xf numFmtId="49" fontId="9" fillId="32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18" fillId="32" borderId="13" xfId="0" applyFont="1" applyFill="1" applyBorder="1" applyAlignment="1">
      <alignment horizontal="center" wrapText="1"/>
    </xf>
    <xf numFmtId="49" fontId="14" fillId="32" borderId="13" xfId="60" applyNumberFormat="1" applyFont="1" applyFill="1" applyBorder="1" applyAlignment="1">
      <alignment horizontal="right" wrapText="1"/>
      <protection/>
    </xf>
    <xf numFmtId="49" fontId="14" fillId="32" borderId="13" xfId="0" applyNumberFormat="1" applyFont="1" applyFill="1" applyBorder="1" applyAlignment="1">
      <alignment horizontal="center" wrapText="1"/>
    </xf>
    <xf numFmtId="49" fontId="14" fillId="32" borderId="13" xfId="0" applyNumberFormat="1" applyFont="1" applyFill="1" applyBorder="1" applyAlignment="1">
      <alignment horizontal="right" wrapText="1"/>
    </xf>
    <xf numFmtId="49" fontId="14" fillId="32" borderId="13" xfId="60" applyNumberFormat="1" applyFont="1" applyFill="1" applyBorder="1" applyAlignment="1">
      <alignment horizontal="center" wrapText="1"/>
      <protection/>
    </xf>
    <xf numFmtId="174" fontId="13" fillId="32" borderId="0" xfId="0" applyNumberFormat="1" applyFont="1" applyFill="1" applyAlignment="1">
      <alignment/>
    </xf>
    <xf numFmtId="0" fontId="9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right"/>
    </xf>
    <xf numFmtId="4" fontId="7" fillId="32" borderId="0" xfId="0" applyNumberFormat="1" applyFont="1" applyFill="1" applyAlignment="1">
      <alignment/>
    </xf>
    <xf numFmtId="49" fontId="19" fillId="32" borderId="10" xfId="0" applyNumberFormat="1" applyFont="1" applyFill="1" applyBorder="1" applyAlignment="1">
      <alignment horizontal="center" vertical="center" wrapText="1"/>
    </xf>
    <xf numFmtId="49" fontId="19" fillId="32" borderId="11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 wrapText="1"/>
    </xf>
    <xf numFmtId="4" fontId="4" fillId="32" borderId="14" xfId="0" applyNumberFormat="1" applyFont="1" applyFill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4" fontId="9" fillId="32" borderId="13" xfId="0" applyNumberFormat="1" applyFont="1" applyFill="1" applyBorder="1" applyAlignment="1">
      <alignment horizontal="right"/>
    </xf>
    <xf numFmtId="4" fontId="9" fillId="32" borderId="0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horizontal="right" wrapText="1"/>
    </xf>
    <xf numFmtId="4" fontId="14" fillId="32" borderId="13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wrapText="1"/>
    </xf>
    <xf numFmtId="49" fontId="9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right"/>
    </xf>
    <xf numFmtId="49" fontId="9" fillId="32" borderId="16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vertical="top" wrapText="1"/>
    </xf>
    <xf numFmtId="2" fontId="18" fillId="32" borderId="12" xfId="74" applyNumberFormat="1" applyFont="1" applyFill="1" applyBorder="1" applyAlignment="1">
      <alignment horizontal="left" vertical="center" wrapText="1"/>
      <protection/>
    </xf>
    <xf numFmtId="0" fontId="1" fillId="32" borderId="12" xfId="0" applyFont="1" applyFill="1" applyBorder="1" applyAlignment="1">
      <alignment horizontal="left" vertical="top" wrapText="1"/>
    </xf>
    <xf numFmtId="177" fontId="1" fillId="32" borderId="12" xfId="55" applyNumberFormat="1" applyFont="1" applyFill="1" applyBorder="1" applyAlignment="1" applyProtection="1">
      <alignment horizontal="left" vertical="top" wrapText="1"/>
      <protection hidden="1"/>
    </xf>
    <xf numFmtId="49" fontId="10" fillId="32" borderId="13" xfId="0" applyNumberFormat="1" applyFont="1" applyFill="1" applyBorder="1" applyAlignment="1">
      <alignment horizontal="center"/>
    </xf>
    <xf numFmtId="4" fontId="9" fillId="32" borderId="13" xfId="60" applyNumberFormat="1" applyFont="1" applyFill="1" applyBorder="1" applyAlignment="1">
      <alignment horizontal="right" wrapText="1"/>
      <protection/>
    </xf>
    <xf numFmtId="177" fontId="17" fillId="32" borderId="12" xfId="55" applyNumberFormat="1" applyFont="1" applyFill="1" applyBorder="1" applyAlignment="1" applyProtection="1">
      <alignment horizontal="left" wrapText="1"/>
      <protection hidden="1"/>
    </xf>
    <xf numFmtId="4" fontId="9" fillId="32" borderId="17" xfId="0" applyNumberFormat="1" applyFont="1" applyFill="1" applyBorder="1" applyAlignment="1">
      <alignment horizontal="right"/>
    </xf>
    <xf numFmtId="4" fontId="9" fillId="32" borderId="13" xfId="0" applyNumberFormat="1" applyFont="1" applyFill="1" applyBorder="1" applyAlignment="1">
      <alignment/>
    </xf>
    <xf numFmtId="49" fontId="1" fillId="32" borderId="18" xfId="0" applyNumberFormat="1" applyFont="1" applyFill="1" applyBorder="1" applyAlignment="1">
      <alignment vertical="top" wrapText="1"/>
    </xf>
    <xf numFmtId="49" fontId="9" fillId="32" borderId="16" xfId="0" applyNumberFormat="1" applyFont="1" applyFill="1" applyBorder="1" applyAlignment="1">
      <alignment horizontal="right"/>
    </xf>
    <xf numFmtId="4" fontId="9" fillId="32" borderId="16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wrapText="1"/>
    </xf>
    <xf numFmtId="4" fontId="19" fillId="32" borderId="15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4" fillId="32" borderId="12" xfId="0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vertical="top" wrapText="1"/>
    </xf>
    <xf numFmtId="0" fontId="1" fillId="32" borderId="12" xfId="60" applyFont="1" applyFill="1" applyBorder="1" applyAlignment="1">
      <alignment horizontal="justify" vertical="top" wrapText="1"/>
      <protection/>
    </xf>
    <xf numFmtId="2" fontId="8" fillId="32" borderId="12" xfId="74" applyNumberFormat="1" applyFont="1" applyFill="1" applyBorder="1" applyAlignment="1">
      <alignment vertical="center" wrapText="1"/>
      <protection/>
    </xf>
    <xf numFmtId="2" fontId="8" fillId="32" borderId="12" xfId="74" applyNumberFormat="1" applyFont="1" applyFill="1" applyBorder="1" applyAlignment="1">
      <alignment horizontal="left" vertical="center" wrapText="1"/>
      <protection/>
    </xf>
    <xf numFmtId="2" fontId="1" fillId="32" borderId="12" xfId="74" applyNumberFormat="1" applyFont="1" applyFill="1" applyBorder="1" applyAlignment="1">
      <alignment horizontal="left" vertical="top" wrapText="1"/>
      <protection/>
    </xf>
    <xf numFmtId="0" fontId="8" fillId="32" borderId="12" xfId="0" applyFont="1" applyFill="1" applyBorder="1" applyAlignment="1">
      <alignment horizontal="left" vertical="top" wrapText="1"/>
    </xf>
    <xf numFmtId="2" fontId="1" fillId="32" borderId="12" xfId="74" applyNumberFormat="1" applyFont="1" applyFill="1" applyBorder="1" applyAlignment="1">
      <alignment horizontal="left" vertical="center" wrapText="1"/>
      <protection/>
    </xf>
    <xf numFmtId="0" fontId="1" fillId="32" borderId="12" xfId="43" applyFont="1" applyFill="1" applyBorder="1" applyAlignment="1" applyProtection="1">
      <alignment horizontal="left" wrapText="1"/>
      <protection/>
    </xf>
    <xf numFmtId="0" fontId="16" fillId="32" borderId="12" xfId="0" applyFont="1" applyFill="1" applyBorder="1" applyAlignment="1">
      <alignment horizontal="left" wrapText="1"/>
    </xf>
    <xf numFmtId="2" fontId="8" fillId="32" borderId="12" xfId="74" applyNumberFormat="1" applyFont="1" applyFill="1" applyBorder="1" applyAlignment="1">
      <alignment wrapText="1"/>
      <protection/>
    </xf>
    <xf numFmtId="0" fontId="8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49" fontId="8" fillId="32" borderId="12" xfId="0" applyNumberFormat="1" applyFont="1" applyFill="1" applyBorder="1" applyAlignment="1">
      <alignment horizontal="left" vertical="top" wrapText="1"/>
    </xf>
    <xf numFmtId="49" fontId="1" fillId="32" borderId="12" xfId="0" applyNumberFormat="1" applyFont="1" applyFill="1" applyBorder="1" applyAlignment="1">
      <alignment wrapText="1"/>
    </xf>
    <xf numFmtId="0" fontId="8" fillId="32" borderId="19" xfId="0" applyFont="1" applyFill="1" applyBorder="1" applyAlignment="1">
      <alignment horizontal="left" wrapText="1"/>
    </xf>
    <xf numFmtId="0" fontId="1" fillId="32" borderId="20" xfId="0" applyFont="1" applyFill="1" applyBorder="1" applyAlignment="1">
      <alignment vertical="center" wrapText="1"/>
    </xf>
    <xf numFmtId="2" fontId="8" fillId="32" borderId="12" xfId="74" applyNumberFormat="1" applyFont="1" applyFill="1" applyBorder="1" applyAlignment="1">
      <alignment vertical="top" wrapText="1"/>
      <protection/>
    </xf>
    <xf numFmtId="0" fontId="8" fillId="32" borderId="21" xfId="0" applyFont="1" applyFill="1" applyBorder="1" applyAlignment="1">
      <alignment wrapText="1"/>
    </xf>
    <xf numFmtId="0" fontId="1" fillId="32" borderId="22" xfId="0" applyFont="1" applyFill="1" applyBorder="1" applyAlignment="1">
      <alignment vertical="top" wrapText="1"/>
    </xf>
    <xf numFmtId="2" fontId="8" fillId="32" borderId="20" xfId="74" applyNumberFormat="1" applyFont="1" applyFill="1" applyBorder="1" applyAlignment="1">
      <alignment horizontal="left" vertical="center" wrapText="1"/>
      <protection/>
    </xf>
    <xf numFmtId="0" fontId="8" fillId="32" borderId="19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wrapText="1"/>
    </xf>
    <xf numFmtId="0" fontId="10" fillId="32" borderId="19" xfId="0" applyFont="1" applyFill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49" fontId="4" fillId="32" borderId="13" xfId="0" applyNumberFormat="1" applyFont="1" applyFill="1" applyBorder="1" applyAlignment="1">
      <alignment horizontal="right"/>
    </xf>
    <xf numFmtId="174" fontId="9" fillId="32" borderId="0" xfId="0" applyNumberFormat="1" applyFont="1" applyFill="1" applyAlignment="1">
      <alignment/>
    </xf>
    <xf numFmtId="2" fontId="8" fillId="32" borderId="12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0" fontId="9" fillId="32" borderId="11" xfId="0" applyFont="1" applyFill="1" applyBorder="1" applyAlignment="1">
      <alignment horizontal="center" wrapText="1"/>
    </xf>
    <xf numFmtId="49" fontId="9" fillId="32" borderId="11" xfId="60" applyNumberFormat="1" applyFont="1" applyFill="1" applyBorder="1" applyAlignment="1">
      <alignment horizontal="right" wrapText="1"/>
      <protection/>
    </xf>
    <xf numFmtId="0" fontId="1" fillId="32" borderId="13" xfId="0" applyFont="1" applyFill="1" applyBorder="1" applyAlignment="1">
      <alignment vertical="top" wrapText="1"/>
    </xf>
    <xf numFmtId="2" fontId="20" fillId="32" borderId="0" xfId="0" applyNumberFormat="1" applyFont="1" applyFill="1" applyAlignment="1">
      <alignment/>
    </xf>
    <xf numFmtId="4" fontId="9" fillId="32" borderId="11" xfId="0" applyNumberFormat="1" applyFont="1" applyFill="1" applyBorder="1" applyAlignment="1">
      <alignment horizontal="right"/>
    </xf>
    <xf numFmtId="4" fontId="9" fillId="32" borderId="15" xfId="0" applyNumberFormat="1" applyFont="1" applyFill="1" applyBorder="1" applyAlignment="1">
      <alignment/>
    </xf>
    <xf numFmtId="177" fontId="17" fillId="32" borderId="12" xfId="55" applyNumberFormat="1" applyFont="1" applyFill="1" applyBorder="1" applyAlignment="1" applyProtection="1">
      <alignment horizontal="left" vertical="top" wrapText="1"/>
      <protection hidden="1"/>
    </xf>
    <xf numFmtId="0" fontId="1" fillId="32" borderId="23" xfId="0" applyFont="1" applyFill="1" applyBorder="1" applyAlignment="1">
      <alignment/>
    </xf>
    <xf numFmtId="0" fontId="9" fillId="32" borderId="24" xfId="0" applyFont="1" applyFill="1" applyBorder="1" applyAlignment="1">
      <alignment horizontal="center" wrapText="1"/>
    </xf>
    <xf numFmtId="49" fontId="9" fillId="32" borderId="24" xfId="60" applyNumberFormat="1" applyFont="1" applyFill="1" applyBorder="1" applyAlignment="1">
      <alignment horizontal="right" wrapText="1"/>
      <protection/>
    </xf>
    <xf numFmtId="4" fontId="4" fillId="32" borderId="25" xfId="0" applyNumberFormat="1" applyFont="1" applyFill="1" applyBorder="1" applyAlignment="1">
      <alignment/>
    </xf>
    <xf numFmtId="0" fontId="10" fillId="32" borderId="1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right" wrapText="1"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9" fillId="32" borderId="22" xfId="0" applyFont="1" applyFill="1" applyBorder="1" applyAlignment="1">
      <alignment/>
    </xf>
    <xf numFmtId="49" fontId="4" fillId="32" borderId="0" xfId="0" applyNumberFormat="1" applyFont="1" applyFill="1" applyAlignment="1">
      <alignment/>
    </xf>
    <xf numFmtId="9" fontId="4" fillId="32" borderId="0" xfId="72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3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Alignment="1">
      <alignment/>
    </xf>
    <xf numFmtId="174" fontId="4" fillId="32" borderId="0" xfId="0" applyNumberFormat="1" applyFont="1" applyFill="1" applyAlignment="1">
      <alignment horizontal="right"/>
    </xf>
    <xf numFmtId="4" fontId="9" fillId="32" borderId="28" xfId="0" applyNumberFormat="1" applyFont="1" applyFill="1" applyBorder="1" applyAlignment="1">
      <alignment horizontal="center" vertical="center" wrapText="1"/>
    </xf>
    <xf numFmtId="3" fontId="7" fillId="32" borderId="15" xfId="0" applyNumberFormat="1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left" wrapText="1"/>
    </xf>
    <xf numFmtId="49" fontId="24" fillId="32" borderId="13" xfId="0" applyNumberFormat="1" applyFont="1" applyFill="1" applyBorder="1" applyAlignment="1">
      <alignment horizontal="center"/>
    </xf>
    <xf numFmtId="4" fontId="24" fillId="32" borderId="14" xfId="0" applyNumberFormat="1" applyFont="1" applyFill="1" applyBorder="1" applyAlignment="1">
      <alignment horizontal="right"/>
    </xf>
    <xf numFmtId="0" fontId="25" fillId="32" borderId="0" xfId="0" applyFont="1" applyFill="1" applyAlignment="1">
      <alignment/>
    </xf>
    <xf numFmtId="0" fontId="26" fillId="32" borderId="12" xfId="0" applyFont="1" applyFill="1" applyBorder="1" applyAlignment="1">
      <alignment wrapText="1"/>
    </xf>
    <xf numFmtId="0" fontId="26" fillId="32" borderId="0" xfId="0" applyFont="1" applyFill="1" applyAlignment="1">
      <alignment/>
    </xf>
    <xf numFmtId="0" fontId="24" fillId="32" borderId="12" xfId="0" applyFont="1" applyFill="1" applyBorder="1" applyAlignment="1">
      <alignment wrapText="1"/>
    </xf>
    <xf numFmtId="0" fontId="27" fillId="32" borderId="12" xfId="0" applyFont="1" applyFill="1" applyBorder="1" applyAlignment="1">
      <alignment horizontal="left" wrapText="1"/>
    </xf>
    <xf numFmtId="0" fontId="23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vertical="top" wrapText="1"/>
    </xf>
    <xf numFmtId="2" fontId="8" fillId="32" borderId="12" xfId="74" applyNumberFormat="1" applyFont="1" applyFill="1" applyBorder="1" applyAlignment="1">
      <alignment horizontal="left" vertical="top" wrapText="1"/>
      <protection/>
    </xf>
    <xf numFmtId="0" fontId="1" fillId="32" borderId="22" xfId="0" applyFont="1" applyFill="1" applyBorder="1" applyAlignment="1">
      <alignment wrapText="1"/>
    </xf>
    <xf numFmtId="0" fontId="8" fillId="32" borderId="13" xfId="0" applyFont="1" applyFill="1" applyBorder="1" applyAlignment="1">
      <alignment horizontal="justify" vertical="top" wrapText="1"/>
    </xf>
    <xf numFmtId="177" fontId="1" fillId="32" borderId="13" xfId="55" applyNumberFormat="1" applyFont="1" applyFill="1" applyBorder="1" applyAlignment="1" applyProtection="1">
      <alignment horizontal="left" vertical="top" wrapText="1"/>
      <protection hidden="1"/>
    </xf>
    <xf numFmtId="177" fontId="1" fillId="32" borderId="12" xfId="0" applyNumberFormat="1" applyFont="1" applyFill="1" applyBorder="1" applyAlignment="1" applyProtection="1">
      <alignment horizontal="left" vertical="top" wrapText="1"/>
      <protection hidden="1"/>
    </xf>
    <xf numFmtId="2" fontId="10" fillId="32" borderId="12" xfId="74" applyNumberFormat="1" applyFont="1" applyFill="1" applyBorder="1" applyAlignment="1">
      <alignment horizontal="left" vertical="center" wrapText="1"/>
      <protection/>
    </xf>
    <xf numFmtId="2" fontId="8" fillId="32" borderId="12" xfId="0" applyNumberFormat="1" applyFont="1" applyFill="1" applyBorder="1" applyAlignment="1">
      <alignment horizontal="left" vertical="center" wrapText="1"/>
    </xf>
    <xf numFmtId="177" fontId="17" fillId="32" borderId="13" xfId="55" applyNumberFormat="1" applyFont="1" applyFill="1" applyBorder="1" applyAlignment="1" applyProtection="1">
      <alignment horizontal="left" vertical="top" wrapText="1"/>
      <protection hidden="1"/>
    </xf>
    <xf numFmtId="0" fontId="1" fillId="32" borderId="22" xfId="0" applyFont="1" applyFill="1" applyBorder="1" applyAlignment="1">
      <alignment horizontal="justify"/>
    </xf>
    <xf numFmtId="177" fontId="1" fillId="32" borderId="12" xfId="0" applyNumberFormat="1" applyFont="1" applyFill="1" applyBorder="1" applyAlignment="1" applyProtection="1">
      <alignment horizontal="left" wrapText="1"/>
      <protection hidden="1"/>
    </xf>
    <xf numFmtId="0" fontId="1" fillId="32" borderId="12" xfId="0" applyFont="1" applyFill="1" applyBorder="1" applyAlignment="1">
      <alignment horizontal="justify" vertical="top" wrapText="1"/>
    </xf>
    <xf numFmtId="0" fontId="1" fillId="32" borderId="12" xfId="43" applyFont="1" applyFill="1" applyBorder="1" applyAlignment="1" applyProtection="1">
      <alignment horizontal="justify"/>
      <protection/>
    </xf>
    <xf numFmtId="49" fontId="1" fillId="32" borderId="10" xfId="0" applyNumberFormat="1" applyFont="1" applyFill="1" applyBorder="1" applyAlignment="1">
      <alignment vertical="top" wrapText="1"/>
    </xf>
    <xf numFmtId="0" fontId="10" fillId="32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29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4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4" fontId="29" fillId="0" borderId="13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28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wrapText="1"/>
    </xf>
    <xf numFmtId="4" fontId="26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74" fillId="0" borderId="13" xfId="33" applyNumberFormat="1" applyFont="1" applyFill="1" applyBorder="1" applyAlignment="1">
      <alignment horizontal="left" vertical="top" wrapText="1" readingOrder="1"/>
      <protection/>
    </xf>
    <xf numFmtId="0" fontId="32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8" fillId="0" borderId="13" xfId="33" applyNumberFormat="1" applyFont="1" applyFill="1" applyBorder="1" applyAlignment="1">
      <alignment horizontal="left" vertical="top" wrapText="1" readingOrder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49" fontId="26" fillId="0" borderId="13" xfId="57" applyNumberFormat="1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vertical="top" wrapText="1"/>
      <protection/>
    </xf>
    <xf numFmtId="49" fontId="1" fillId="0" borderId="13" xfId="57" applyNumberFormat="1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vertical="top" wrapText="1"/>
      <protection/>
    </xf>
    <xf numFmtId="0" fontId="28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5" fillId="0" borderId="31" xfId="0" applyFont="1" applyBorder="1" applyAlignment="1">
      <alignment vertical="top" wrapText="1"/>
    </xf>
    <xf numFmtId="4" fontId="8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8" fillId="0" borderId="13" xfId="33" applyNumberFormat="1" applyFont="1" applyFill="1" applyBorder="1" applyAlignment="1">
      <alignment horizontal="left" vertical="center" wrapText="1" readingOrder="1"/>
      <protection/>
    </xf>
    <xf numFmtId="0" fontId="76" fillId="0" borderId="32" xfId="33" applyNumberFormat="1" applyFont="1" applyFill="1" applyBorder="1" applyAlignment="1">
      <alignment horizontal="left" readingOrder="1"/>
      <protection/>
    </xf>
    <xf numFmtId="0" fontId="74" fillId="0" borderId="32" xfId="33" applyNumberFormat="1" applyFont="1" applyFill="1" applyBorder="1" applyAlignment="1">
      <alignment horizontal="left" readingOrder="1"/>
      <protection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74" fillId="0" borderId="31" xfId="33" applyNumberFormat="1" applyFont="1" applyFill="1" applyBorder="1" applyAlignment="1">
      <alignment horizontal="left" vertical="center" wrapText="1" readingOrder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75" fillId="0" borderId="31" xfId="0" applyFont="1" applyBorder="1" applyAlignment="1">
      <alignment horizontal="center" vertical="center"/>
    </xf>
    <xf numFmtId="0" fontId="75" fillId="0" borderId="31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7" fillId="0" borderId="31" xfId="33" applyNumberFormat="1" applyFont="1" applyFill="1" applyBorder="1" applyAlignment="1">
      <alignment horizontal="center" vertical="center" wrapText="1" readingOrder="1"/>
      <protection/>
    </xf>
    <xf numFmtId="0" fontId="77" fillId="0" borderId="32" xfId="33" applyNumberFormat="1" applyFont="1" applyFill="1" applyBorder="1" applyAlignment="1">
      <alignment horizontal="left" vertical="top" wrapText="1" readingOrder="1"/>
      <protection/>
    </xf>
    <xf numFmtId="0" fontId="74" fillId="0" borderId="31" xfId="33" applyNumberFormat="1" applyFont="1" applyFill="1" applyBorder="1" applyAlignment="1">
      <alignment horizontal="center" vertical="center" wrapText="1" readingOrder="1"/>
      <protection/>
    </xf>
    <xf numFmtId="0" fontId="74" fillId="0" borderId="32" xfId="33" applyNumberFormat="1" applyFont="1" applyFill="1" applyBorder="1" applyAlignment="1">
      <alignment horizontal="left" vertical="top" wrapText="1" readingOrder="1"/>
      <protection/>
    </xf>
    <xf numFmtId="49" fontId="28" fillId="0" borderId="13" xfId="65" applyNumberFormat="1" applyFont="1" applyBorder="1" applyAlignment="1">
      <alignment horizontal="center" vertical="center"/>
      <protection/>
    </xf>
    <xf numFmtId="0" fontId="26" fillId="0" borderId="13" xfId="65" applyFont="1" applyBorder="1" applyAlignment="1">
      <alignment vertical="center" wrapText="1"/>
      <protection/>
    </xf>
    <xf numFmtId="49" fontId="1" fillId="0" borderId="13" xfId="65" applyNumberFormat="1" applyFont="1" applyBorder="1" applyAlignment="1">
      <alignment horizontal="center" vertical="center"/>
      <protection/>
    </xf>
    <xf numFmtId="0" fontId="1" fillId="0" borderId="13" xfId="65" applyFont="1" applyBorder="1" applyAlignment="1">
      <alignment vertical="top" wrapText="1"/>
      <protection/>
    </xf>
    <xf numFmtId="0" fontId="8" fillId="33" borderId="13" xfId="33" applyNumberFormat="1" applyFont="1" applyFill="1" applyBorder="1" applyAlignment="1">
      <alignment horizontal="center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4" fontId="26" fillId="33" borderId="1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78" fillId="0" borderId="32" xfId="33" applyNumberFormat="1" applyFont="1" applyFill="1" applyBorder="1" applyAlignment="1">
      <alignment horizontal="left" wrapText="1" readingOrder="1"/>
      <protection/>
    </xf>
    <xf numFmtId="4" fontId="27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79" fillId="0" borderId="13" xfId="33" applyNumberFormat="1" applyFont="1" applyFill="1" applyBorder="1" applyAlignment="1">
      <alignment horizontal="left" wrapText="1" readingOrder="1"/>
      <protection/>
    </xf>
    <xf numFmtId="4" fontId="8" fillId="0" borderId="13" xfId="0" applyNumberFormat="1" applyFont="1" applyBorder="1" applyAlignment="1">
      <alignment horizontal="right" vertical="center" wrapText="1"/>
    </xf>
    <xf numFmtId="0" fontId="77" fillId="0" borderId="13" xfId="33" applyNumberFormat="1" applyFont="1" applyFill="1" applyBorder="1" applyAlignment="1">
      <alignment horizontal="center" wrapText="1" readingOrder="1"/>
      <protection/>
    </xf>
    <xf numFmtId="0" fontId="76" fillId="0" borderId="13" xfId="33" applyNumberFormat="1" applyFont="1" applyFill="1" applyBorder="1" applyAlignment="1">
      <alignment horizontal="left" readingOrder="1"/>
      <protection/>
    </xf>
    <xf numFmtId="0" fontId="80" fillId="0" borderId="13" xfId="33" applyNumberFormat="1" applyFont="1" applyFill="1" applyBorder="1" applyAlignment="1">
      <alignment horizontal="center" wrapText="1" readingOrder="1"/>
      <protection/>
    </xf>
    <xf numFmtId="0" fontId="74" fillId="0" borderId="13" xfId="33" applyNumberFormat="1" applyFont="1" applyFill="1" applyBorder="1" applyAlignment="1">
      <alignment horizontal="left" readingOrder="1"/>
      <protection/>
    </xf>
    <xf numFmtId="0" fontId="28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left" vertical="top" wrapText="1"/>
    </xf>
    <xf numFmtId="4" fontId="26" fillId="0" borderId="13" xfId="0" applyNumberFormat="1" applyFont="1" applyFill="1" applyBorder="1" applyAlignment="1">
      <alignment wrapText="1"/>
    </xf>
    <xf numFmtId="49" fontId="28" fillId="0" borderId="13" xfId="63" applyNumberFormat="1" applyFont="1" applyBorder="1" applyAlignment="1">
      <alignment horizontal="center" vertical="center"/>
      <protection/>
    </xf>
    <xf numFmtId="0" fontId="27" fillId="0" borderId="13" xfId="0" applyFont="1" applyBorder="1" applyAlignment="1">
      <alignment horizontal="left" vertical="center" wrapText="1"/>
    </xf>
    <xf numFmtId="4" fontId="26" fillId="0" borderId="13" xfId="0" applyNumberFormat="1" applyFont="1" applyBorder="1" applyAlignment="1">
      <alignment wrapText="1"/>
    </xf>
    <xf numFmtId="0" fontId="26" fillId="0" borderId="13" xfId="64" applyFont="1" applyBorder="1" applyAlignment="1">
      <alignment vertical="top" wrapText="1"/>
      <protection/>
    </xf>
    <xf numFmtId="49" fontId="1" fillId="0" borderId="13" xfId="63" applyNumberFormat="1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wrapText="1"/>
      <protection/>
    </xf>
    <xf numFmtId="4" fontId="1" fillId="0" borderId="13" xfId="0" applyNumberFormat="1" applyFont="1" applyFill="1" applyBorder="1" applyAlignment="1">
      <alignment wrapText="1"/>
    </xf>
    <xf numFmtId="0" fontId="26" fillId="0" borderId="13" xfId="58" applyFont="1" applyBorder="1" applyAlignment="1">
      <alignment vertical="center" wrapText="1"/>
      <protection/>
    </xf>
    <xf numFmtId="49" fontId="1" fillId="0" borderId="13" xfId="63" applyNumberFormat="1" applyFont="1" applyBorder="1" applyAlignment="1">
      <alignment horizontal="center" vertical="center"/>
      <protection/>
    </xf>
    <xf numFmtId="0" fontId="1" fillId="0" borderId="13" xfId="58" applyFont="1" applyBorder="1" applyAlignment="1">
      <alignment vertical="top" wrapText="1"/>
      <protection/>
    </xf>
    <xf numFmtId="0" fontId="81" fillId="0" borderId="31" xfId="0" applyFont="1" applyBorder="1" applyAlignment="1">
      <alignment/>
    </xf>
    <xf numFmtId="0" fontId="82" fillId="0" borderId="31" xfId="0" applyFont="1" applyBorder="1" applyAlignment="1">
      <alignment wrapText="1"/>
    </xf>
    <xf numFmtId="0" fontId="83" fillId="0" borderId="31" xfId="0" applyFont="1" applyBorder="1" applyAlignment="1">
      <alignment vertical="center"/>
    </xf>
    <xf numFmtId="0" fontId="81" fillId="0" borderId="31" xfId="0" applyFont="1" applyBorder="1" applyAlignment="1">
      <alignment horizontal="center" vertical="center"/>
    </xf>
    <xf numFmtId="0" fontId="81" fillId="0" borderId="31" xfId="0" applyFont="1" applyBorder="1" applyAlignment="1">
      <alignment vertical="top" wrapText="1"/>
    </xf>
    <xf numFmtId="0" fontId="83" fillId="0" borderId="31" xfId="0" applyFont="1" applyBorder="1" applyAlignment="1">
      <alignment horizontal="center" vertical="center"/>
    </xf>
    <xf numFmtId="0" fontId="77" fillId="0" borderId="13" xfId="33" applyNumberFormat="1" applyFont="1" applyFill="1" applyBorder="1" applyAlignment="1">
      <alignment horizontal="center" vertical="center" wrapText="1" readingOrder="1"/>
      <protection/>
    </xf>
    <xf numFmtId="0" fontId="77" fillId="0" borderId="13" xfId="33" applyNumberFormat="1" applyFont="1" applyFill="1" applyBorder="1" applyAlignment="1">
      <alignment horizontal="left" vertical="top" wrapText="1" readingOrder="1"/>
      <protection/>
    </xf>
    <xf numFmtId="0" fontId="80" fillId="0" borderId="13" xfId="33" applyNumberFormat="1" applyFont="1" applyFill="1" applyBorder="1" applyAlignment="1">
      <alignment horizontal="center" vertical="center" wrapText="1" readingOrder="1"/>
      <protection/>
    </xf>
    <xf numFmtId="49" fontId="28" fillId="0" borderId="13" xfId="64" applyNumberFormat="1" applyFont="1" applyBorder="1" applyAlignment="1">
      <alignment horizontal="center"/>
      <protection/>
    </xf>
    <xf numFmtId="0" fontId="26" fillId="0" borderId="13" xfId="64" applyFont="1" applyBorder="1" applyAlignment="1">
      <alignment wrapText="1"/>
      <protection/>
    </xf>
    <xf numFmtId="49" fontId="1" fillId="0" borderId="13" xfId="64" applyNumberFormat="1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right"/>
    </xf>
    <xf numFmtId="0" fontId="1" fillId="0" borderId="13" xfId="63" applyFont="1" applyFill="1" applyBorder="1" applyAlignment="1">
      <alignment horizontal="left" vertical="top" wrapText="1"/>
      <protection/>
    </xf>
    <xf numFmtId="4" fontId="1" fillId="0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26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26" fillId="0" borderId="13" xfId="0" applyFont="1" applyBorder="1" applyAlignment="1">
      <alignment horizontal="left" vertical="top" wrapText="1"/>
    </xf>
    <xf numFmtId="49" fontId="28" fillId="0" borderId="13" xfId="60" applyNumberFormat="1" applyFont="1" applyFill="1" applyBorder="1" applyAlignment="1">
      <alignment horizontal="center" vertical="center" wrapText="1"/>
      <protection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justify" vertical="top" wrapText="1"/>
    </xf>
    <xf numFmtId="49" fontId="1" fillId="33" borderId="13" xfId="63" applyNumberFormat="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3" xfId="64" applyFont="1" applyFill="1" applyBorder="1" applyAlignment="1">
      <alignment vertical="top" wrapText="1"/>
      <protection/>
    </xf>
    <xf numFmtId="49" fontId="1" fillId="0" borderId="13" xfId="61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vertical="top" wrapText="1"/>
      <protection/>
    </xf>
    <xf numFmtId="0" fontId="1" fillId="0" borderId="13" xfId="61" applyFont="1" applyBorder="1" applyAlignment="1">
      <alignment vertical="top" wrapText="1"/>
      <protection/>
    </xf>
    <xf numFmtId="0" fontId="1" fillId="0" borderId="13" xfId="66" applyFont="1" applyBorder="1" applyAlignment="1">
      <alignment vertical="top" wrapText="1"/>
      <protection/>
    </xf>
    <xf numFmtId="0" fontId="26" fillId="0" borderId="13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26" fillId="0" borderId="13" xfId="0" applyFont="1" applyFill="1" applyBorder="1" applyAlignment="1">
      <alignment horizontal="justify" wrapText="1"/>
    </xf>
    <xf numFmtId="4" fontId="26" fillId="0" borderId="13" xfId="0" applyNumberFormat="1" applyFont="1" applyFill="1" applyBorder="1" applyAlignment="1">
      <alignment vertical="center" wrapText="1"/>
    </xf>
    <xf numFmtId="0" fontId="1" fillId="0" borderId="13" xfId="63" applyFont="1" applyBorder="1" applyAlignment="1">
      <alignment horizontal="left" wrapText="1"/>
      <protection/>
    </xf>
    <xf numFmtId="4" fontId="1" fillId="0" borderId="13" xfId="0" applyNumberFormat="1" applyFont="1" applyFill="1" applyBorder="1" applyAlignment="1">
      <alignment vertical="center" wrapText="1"/>
    </xf>
    <xf numFmtId="4" fontId="1" fillId="34" borderId="13" xfId="0" applyNumberFormat="1" applyFont="1" applyFill="1" applyBorder="1" applyAlignment="1">
      <alignment vertical="center" wrapText="1"/>
    </xf>
    <xf numFmtId="0" fontId="1" fillId="0" borderId="13" xfId="64" applyFont="1" applyFill="1" applyBorder="1" applyAlignment="1">
      <alignment horizontal="left" vertical="top" wrapText="1"/>
      <protection/>
    </xf>
    <xf numFmtId="49" fontId="28" fillId="0" borderId="13" xfId="59" applyNumberFormat="1" applyFont="1" applyBorder="1" applyAlignment="1">
      <alignment horizontal="center"/>
      <protection/>
    </xf>
    <xf numFmtId="0" fontId="26" fillId="0" borderId="13" xfId="59" applyFont="1" applyBorder="1" applyAlignment="1">
      <alignment/>
      <protection/>
    </xf>
    <xf numFmtId="0" fontId="74" fillId="0" borderId="13" xfId="33" applyNumberFormat="1" applyFont="1" applyFill="1" applyBorder="1" applyAlignment="1">
      <alignment horizontal="left" wrapText="1" readingOrder="1"/>
      <protection/>
    </xf>
    <xf numFmtId="49" fontId="1" fillId="0" borderId="13" xfId="62" applyNumberFormat="1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vertical="top" wrapText="1"/>
      <protection/>
    </xf>
    <xf numFmtId="4" fontId="1" fillId="34" borderId="13" xfId="0" applyNumberFormat="1" applyFont="1" applyFill="1" applyBorder="1" applyAlignment="1">
      <alignment wrapText="1"/>
    </xf>
    <xf numFmtId="49" fontId="28" fillId="0" borderId="13" xfId="62" applyNumberFormat="1" applyFont="1" applyBorder="1" applyAlignment="1">
      <alignment horizontal="center" vertical="center" wrapText="1"/>
      <protection/>
    </xf>
    <xf numFmtId="4" fontId="26" fillId="34" borderId="13" xfId="0" applyNumberFormat="1" applyFont="1" applyFill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1" fillId="0" borderId="33" xfId="0" applyFont="1" applyBorder="1" applyAlignment="1">
      <alignment vertical="top" wrapText="1"/>
    </xf>
    <xf numFmtId="4" fontId="28" fillId="0" borderId="13" xfId="0" applyNumberFormat="1" applyFont="1" applyFill="1" applyBorder="1" applyAlignment="1">
      <alignment vertical="center" wrapText="1"/>
    </xf>
    <xf numFmtId="0" fontId="83" fillId="0" borderId="31" xfId="0" applyFont="1" applyBorder="1" applyAlignment="1">
      <alignment vertical="top" wrapText="1"/>
    </xf>
    <xf numFmtId="0" fontId="77" fillId="0" borderId="34" xfId="0" applyNumberFormat="1" applyFont="1" applyFill="1" applyBorder="1" applyAlignment="1">
      <alignment horizontal="center" vertical="center" wrapText="1"/>
    </xf>
    <xf numFmtId="0" fontId="76" fillId="0" borderId="13" xfId="0" applyNumberFormat="1" applyFont="1" applyFill="1" applyBorder="1" applyAlignment="1">
      <alignment vertical="top" wrapText="1"/>
    </xf>
    <xf numFmtId="4" fontId="76" fillId="0" borderId="13" xfId="0" applyNumberFormat="1" applyFont="1" applyFill="1" applyBorder="1" applyAlignment="1">
      <alignment vertical="center" wrapText="1"/>
    </xf>
    <xf numFmtId="4" fontId="74" fillId="0" borderId="13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0" fontId="34" fillId="0" borderId="0" xfId="0" applyFont="1" applyFill="1" applyBorder="1" applyAlignment="1">
      <alignment/>
    </xf>
    <xf numFmtId="49" fontId="17" fillId="0" borderId="0" xfId="0" applyNumberFormat="1" applyFont="1" applyAlignment="1">
      <alignment/>
    </xf>
    <xf numFmtId="0" fontId="80" fillId="0" borderId="0" xfId="33" applyNumberFormat="1" applyFont="1" applyFill="1" applyBorder="1" applyAlignment="1">
      <alignment horizontal="center" wrapText="1" readingOrder="1"/>
      <protection/>
    </xf>
    <xf numFmtId="0" fontId="84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9" xfId="0" applyFont="1" applyFill="1" applyBorder="1" applyAlignment="1">
      <alignment horizontal="center"/>
    </xf>
    <xf numFmtId="0" fontId="74" fillId="0" borderId="13" xfId="33" applyNumberFormat="1" applyFont="1" applyFill="1" applyBorder="1" applyAlignment="1">
      <alignment horizontal="center" vertical="center" wrapText="1" readingOrder="1"/>
      <protection/>
    </xf>
    <xf numFmtId="0" fontId="78" fillId="0" borderId="31" xfId="33" applyNumberFormat="1" applyFont="1" applyFill="1" applyBorder="1" applyAlignment="1">
      <alignment horizontal="center" wrapText="1" readingOrder="1"/>
      <protection/>
    </xf>
    <xf numFmtId="0" fontId="78" fillId="0" borderId="31" xfId="33" applyNumberFormat="1" applyFont="1" applyFill="1" applyBorder="1" applyAlignment="1">
      <alignment horizontal="left" wrapText="1" readingOrder="1"/>
      <protection/>
    </xf>
    <xf numFmtId="4" fontId="77" fillId="0" borderId="33" xfId="33" applyNumberFormat="1" applyFont="1" applyFill="1" applyBorder="1" applyAlignment="1">
      <alignment horizontal="right" wrapText="1" readingOrder="1"/>
      <protection/>
    </xf>
    <xf numFmtId="0" fontId="79" fillId="0" borderId="31" xfId="33" applyNumberFormat="1" applyFont="1" applyFill="1" applyBorder="1" applyAlignment="1">
      <alignment horizontal="center" wrapText="1" readingOrder="1"/>
      <protection/>
    </xf>
    <xf numFmtId="0" fontId="79" fillId="0" borderId="32" xfId="33" applyNumberFormat="1" applyFont="1" applyFill="1" applyBorder="1" applyAlignment="1">
      <alignment horizontal="left" vertical="top" wrapText="1" readingOrder="1"/>
      <protection/>
    </xf>
    <xf numFmtId="4" fontId="80" fillId="0" borderId="31" xfId="33" applyNumberFormat="1" applyFont="1" applyFill="1" applyBorder="1" applyAlignment="1">
      <alignment horizontal="right" wrapText="1" readingOrder="1"/>
      <protection/>
    </xf>
    <xf numFmtId="0" fontId="79" fillId="0" borderId="32" xfId="33" applyNumberFormat="1" applyFont="1" applyFill="1" applyBorder="1" applyAlignment="1">
      <alignment horizontal="left" wrapText="1" readingOrder="1"/>
      <protection/>
    </xf>
    <xf numFmtId="0" fontId="79" fillId="0" borderId="31" xfId="33" applyNumberFormat="1" applyFont="1" applyFill="1" applyBorder="1" applyAlignment="1">
      <alignment horizontal="left" vertical="top" wrapText="1" readingOrder="1"/>
      <protection/>
    </xf>
    <xf numFmtId="0" fontId="23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3" fillId="0" borderId="0" xfId="55" applyFont="1" applyAlignment="1">
      <alignment horizontal="right"/>
      <protection/>
    </xf>
    <xf numFmtId="49" fontId="1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85" fillId="0" borderId="0" xfId="33" applyNumberFormat="1" applyFont="1" applyFill="1" applyBorder="1" applyAlignment="1">
      <alignment horizontal="center" wrapText="1" readingOrder="1"/>
      <protection/>
    </xf>
    <xf numFmtId="0" fontId="80" fillId="0" borderId="0" xfId="33" applyNumberFormat="1" applyFont="1" applyFill="1" applyBorder="1" applyAlignment="1">
      <alignment horizontal="center" wrapText="1" readingOrder="1"/>
      <protection/>
    </xf>
    <xf numFmtId="4" fontId="9" fillId="32" borderId="27" xfId="0" applyNumberFormat="1" applyFont="1" applyFill="1" applyBorder="1" applyAlignment="1">
      <alignment horizontal="right" vertical="center" wrapText="1"/>
    </xf>
    <xf numFmtId="4" fontId="9" fillId="32" borderId="16" xfId="0" applyNumberFormat="1" applyFont="1" applyFill="1" applyBorder="1" applyAlignment="1">
      <alignment horizontal="right" vertical="center" wrapText="1"/>
    </xf>
    <xf numFmtId="44" fontId="21" fillId="32" borderId="0" xfId="44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32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0" fontId="3" fillId="0" borderId="0" xfId="55" applyFont="1" applyAlignment="1">
      <alignment horizontal="right" vertical="top"/>
      <protection/>
    </xf>
    <xf numFmtId="49" fontId="3" fillId="0" borderId="0" xfId="0" applyNumberFormat="1" applyFont="1" applyAlignment="1">
      <alignment horizontal="right" vertical="top" wrapText="1"/>
    </xf>
    <xf numFmtId="0" fontId="85" fillId="0" borderId="0" xfId="33" applyNumberFormat="1" applyFont="1" applyFill="1" applyBorder="1" applyAlignment="1">
      <alignment horizontal="center" vertical="center" wrapText="1" readingOrder="1"/>
      <protection/>
    </xf>
    <xf numFmtId="0" fontId="22" fillId="32" borderId="0" xfId="0" applyFont="1" applyFill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49" fontId="9" fillId="32" borderId="36" xfId="0" applyNumberFormat="1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/>
    </xf>
    <xf numFmtId="49" fontId="3" fillId="32" borderId="36" xfId="0" applyNumberFormat="1" applyFont="1" applyFill="1" applyBorder="1" applyAlignment="1">
      <alignment horizontal="right" vertical="center"/>
    </xf>
    <xf numFmtId="49" fontId="3" fillId="32" borderId="24" xfId="0" applyNumberFormat="1" applyFont="1" applyFill="1" applyBorder="1" applyAlignment="1">
      <alignment horizontal="righ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4 30.05.08г." xfId="61"/>
    <cellStyle name="Обычный_Прил.3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9"/>
  <sheetViews>
    <sheetView zoomScalePageLayoutView="0" workbookViewId="0" topLeftCell="A262">
      <selection activeCell="D12" sqref="D12"/>
    </sheetView>
  </sheetViews>
  <sheetFormatPr defaultColWidth="9.00390625" defaultRowHeight="12.75"/>
  <cols>
    <col min="1" max="1" width="18.50390625" style="0" customWidth="1"/>
    <col min="2" max="2" width="60.375" style="0" customWidth="1"/>
    <col min="3" max="3" width="13.875" style="346" customWidth="1"/>
  </cols>
  <sheetData>
    <row r="1" spans="1:3" ht="12.75">
      <c r="A1" s="174"/>
      <c r="B1" s="363" t="s">
        <v>661</v>
      </c>
      <c r="C1" s="363"/>
    </row>
    <row r="2" spans="1:3" ht="12.75">
      <c r="A2" s="174"/>
      <c r="B2" s="363" t="s">
        <v>1125</v>
      </c>
      <c r="C2" s="363"/>
    </row>
    <row r="3" spans="1:3" ht="14.25" customHeight="1">
      <c r="A3" s="174"/>
      <c r="B3" s="364" t="s">
        <v>1122</v>
      </c>
      <c r="C3" s="364"/>
    </row>
    <row r="4" spans="1:3" ht="24" customHeight="1">
      <c r="A4" s="174"/>
      <c r="B4" s="365" t="s">
        <v>662</v>
      </c>
      <c r="C4" s="365"/>
    </row>
    <row r="5" spans="1:3" ht="15.75" customHeight="1">
      <c r="A5" s="174"/>
      <c r="C5"/>
    </row>
    <row r="6" spans="2:3" ht="12.75" hidden="1">
      <c r="B6" s="176"/>
      <c r="C6" s="176"/>
    </row>
    <row r="7" spans="1:3" ht="30.75" customHeight="1">
      <c r="A7" s="366" t="s">
        <v>663</v>
      </c>
      <c r="B7" s="366"/>
      <c r="C7" s="366"/>
    </row>
    <row r="8" spans="1:3" ht="14.25" customHeight="1">
      <c r="A8" s="367" t="s">
        <v>664</v>
      </c>
      <c r="B8" s="367"/>
      <c r="C8" s="367"/>
    </row>
    <row r="9" spans="1:3" ht="12.75" customHeight="1">
      <c r="A9" s="361"/>
      <c r="B9" s="361"/>
      <c r="C9" s="361"/>
    </row>
    <row r="10" spans="1:3" ht="12.75" hidden="1">
      <c r="A10" s="177"/>
      <c r="B10" s="178"/>
      <c r="C10" s="179"/>
    </row>
    <row r="11" spans="1:3" ht="15" customHeight="1">
      <c r="A11" s="177"/>
      <c r="B11" s="178"/>
      <c r="C11" s="180" t="s">
        <v>665</v>
      </c>
    </row>
    <row r="12" spans="1:3" ht="41.25" customHeight="1">
      <c r="A12" s="181" t="s">
        <v>666</v>
      </c>
      <c r="B12" s="182" t="s">
        <v>667</v>
      </c>
      <c r="C12" s="183" t="s">
        <v>668</v>
      </c>
    </row>
    <row r="13" spans="1:3" ht="14.25" customHeight="1">
      <c r="A13" s="184">
        <v>1</v>
      </c>
      <c r="B13" s="184">
        <v>2</v>
      </c>
      <c r="C13" s="185">
        <v>3</v>
      </c>
    </row>
    <row r="14" spans="1:3" ht="16.5" customHeight="1">
      <c r="A14" s="362" t="s">
        <v>669</v>
      </c>
      <c r="B14" s="362"/>
      <c r="C14" s="186">
        <f>C15+C154</f>
        <v>721375872.98</v>
      </c>
    </row>
    <row r="15" spans="1:3" ht="18" customHeight="1">
      <c r="A15" s="187" t="s">
        <v>670</v>
      </c>
      <c r="B15" s="188" t="s">
        <v>671</v>
      </c>
      <c r="C15" s="186">
        <f>C16+C32+C47+C55+C77+C85+C88+C108+C111+C149+C53+C22</f>
        <v>310048654.24000007</v>
      </c>
    </row>
    <row r="16" spans="1:3" ht="17.25" customHeight="1">
      <c r="A16" s="189" t="s">
        <v>672</v>
      </c>
      <c r="B16" s="190" t="s">
        <v>673</v>
      </c>
      <c r="C16" s="186">
        <f>C17</f>
        <v>131927658.2</v>
      </c>
    </row>
    <row r="17" spans="1:3" ht="16.5" customHeight="1">
      <c r="A17" s="189" t="s">
        <v>674</v>
      </c>
      <c r="B17" s="191" t="s">
        <v>675</v>
      </c>
      <c r="C17" s="186">
        <f>C18+C19+C20+C21</f>
        <v>131927658.2</v>
      </c>
    </row>
    <row r="18" spans="1:3" ht="52.5" customHeight="1">
      <c r="A18" s="192" t="s">
        <v>676</v>
      </c>
      <c r="B18" s="193" t="s">
        <v>677</v>
      </c>
      <c r="C18" s="194">
        <v>131039618.61</v>
      </c>
    </row>
    <row r="19" spans="1:3" ht="76.5" customHeight="1">
      <c r="A19" s="192" t="s">
        <v>678</v>
      </c>
      <c r="B19" s="193" t="s">
        <v>679</v>
      </c>
      <c r="C19" s="195">
        <v>484918.22</v>
      </c>
    </row>
    <row r="20" spans="1:3" ht="39">
      <c r="A20" s="196" t="s">
        <v>680</v>
      </c>
      <c r="B20" s="193" t="s">
        <v>681</v>
      </c>
      <c r="C20" s="194">
        <v>403120.94</v>
      </c>
    </row>
    <row r="21" spans="1:3" ht="40.5" customHeight="1">
      <c r="A21" s="192" t="s">
        <v>682</v>
      </c>
      <c r="B21" s="193" t="s">
        <v>683</v>
      </c>
      <c r="C21" s="195">
        <v>0.43</v>
      </c>
    </row>
    <row r="22" spans="1:3" s="200" customFormat="1" ht="26.25" customHeight="1">
      <c r="A22" s="197" t="s">
        <v>684</v>
      </c>
      <c r="B22" s="198" t="s">
        <v>685</v>
      </c>
      <c r="C22" s="199">
        <f>C23</f>
        <v>5480115.800000001</v>
      </c>
    </row>
    <row r="23" spans="1:3" s="200" customFormat="1" ht="27" customHeight="1">
      <c r="A23" s="197" t="s">
        <v>686</v>
      </c>
      <c r="B23" s="193" t="s">
        <v>687</v>
      </c>
      <c r="C23" s="199">
        <f>C24+C26+C28+C30</f>
        <v>5480115.800000001</v>
      </c>
    </row>
    <row r="24" spans="1:3" ht="50.25" customHeight="1">
      <c r="A24" s="197" t="s">
        <v>688</v>
      </c>
      <c r="B24" s="201" t="s">
        <v>689</v>
      </c>
      <c r="C24" s="186">
        <f>C25</f>
        <v>2494456.41</v>
      </c>
    </row>
    <row r="25" spans="1:3" ht="78" customHeight="1">
      <c r="A25" s="202" t="s">
        <v>690</v>
      </c>
      <c r="B25" s="193" t="s">
        <v>691</v>
      </c>
      <c r="C25" s="195">
        <v>2494456.41</v>
      </c>
    </row>
    <row r="26" spans="1:3" ht="59.25" customHeight="1">
      <c r="A26" s="197" t="s">
        <v>692</v>
      </c>
      <c r="B26" s="201" t="s">
        <v>693</v>
      </c>
      <c r="C26" s="186">
        <f>C27</f>
        <v>18334.92</v>
      </c>
    </row>
    <row r="27" spans="1:3" ht="92.25" customHeight="1">
      <c r="A27" s="202" t="s">
        <v>694</v>
      </c>
      <c r="B27" s="193" t="s">
        <v>695</v>
      </c>
      <c r="C27" s="195">
        <v>18334.92</v>
      </c>
    </row>
    <row r="28" spans="1:3" ht="47.25" customHeight="1">
      <c r="A28" s="197" t="s">
        <v>696</v>
      </c>
      <c r="B28" s="201" t="s">
        <v>697</v>
      </c>
      <c r="C28" s="186">
        <f>C29</f>
        <v>3332602.23</v>
      </c>
    </row>
    <row r="29" spans="1:3" ht="77.25" customHeight="1">
      <c r="A29" s="202" t="s">
        <v>698</v>
      </c>
      <c r="B29" s="193" t="s">
        <v>699</v>
      </c>
      <c r="C29" s="195">
        <v>3332602.23</v>
      </c>
    </row>
    <row r="30" spans="1:3" ht="48.75" customHeight="1">
      <c r="A30" s="197" t="s">
        <v>700</v>
      </c>
      <c r="B30" s="201" t="s">
        <v>701</v>
      </c>
      <c r="C30" s="186">
        <f>C31</f>
        <v>-365277.76</v>
      </c>
    </row>
    <row r="31" spans="1:3" ht="78" customHeight="1">
      <c r="A31" s="202" t="s">
        <v>702</v>
      </c>
      <c r="B31" s="193" t="s">
        <v>703</v>
      </c>
      <c r="C31" s="195">
        <v>-365277.76</v>
      </c>
    </row>
    <row r="32" spans="1:3" ht="18" customHeight="1">
      <c r="A32" s="187" t="s">
        <v>704</v>
      </c>
      <c r="B32" s="188" t="s">
        <v>705</v>
      </c>
      <c r="C32" s="186">
        <f>C39+C42+C45+C33</f>
        <v>4872517.920000001</v>
      </c>
    </row>
    <row r="33" spans="1:3" ht="29.25" customHeight="1">
      <c r="A33" s="203" t="s">
        <v>706</v>
      </c>
      <c r="B33" s="204" t="s">
        <v>707</v>
      </c>
      <c r="C33" s="205">
        <f>C34+C36+C38</f>
        <v>436543.26</v>
      </c>
    </row>
    <row r="34" spans="1:3" ht="26.25" customHeight="1">
      <c r="A34" s="203" t="s">
        <v>708</v>
      </c>
      <c r="B34" s="204" t="s">
        <v>709</v>
      </c>
      <c r="C34" s="205">
        <f>C35</f>
        <v>252155.86</v>
      </c>
    </row>
    <row r="35" spans="1:3" ht="25.5" customHeight="1">
      <c r="A35" s="206" t="s">
        <v>710</v>
      </c>
      <c r="B35" s="207" t="s">
        <v>709</v>
      </c>
      <c r="C35" s="194">
        <v>252155.86</v>
      </c>
    </row>
    <row r="36" spans="1:3" ht="24" customHeight="1">
      <c r="A36" s="206" t="s">
        <v>711</v>
      </c>
      <c r="B36" s="207" t="s">
        <v>712</v>
      </c>
      <c r="C36" s="205">
        <f>C37</f>
        <v>184386.07</v>
      </c>
    </row>
    <row r="37" spans="1:3" ht="51" customHeight="1">
      <c r="A37" s="208" t="s">
        <v>713</v>
      </c>
      <c r="B37" s="209" t="s">
        <v>714</v>
      </c>
      <c r="C37" s="195">
        <v>184386.07</v>
      </c>
    </row>
    <row r="38" spans="1:3" ht="27.75" customHeight="1">
      <c r="A38" s="208" t="s">
        <v>715</v>
      </c>
      <c r="B38" s="209" t="s">
        <v>716</v>
      </c>
      <c r="C38" s="195">
        <v>1.33</v>
      </c>
    </row>
    <row r="39" spans="1:3" s="210" customFormat="1" ht="17.25" customHeight="1">
      <c r="A39" s="187" t="s">
        <v>717</v>
      </c>
      <c r="B39" s="188" t="s">
        <v>718</v>
      </c>
      <c r="C39" s="186">
        <f>C40+C41</f>
        <v>4304921.86</v>
      </c>
    </row>
    <row r="40" spans="1:3" ht="18.75" customHeight="1">
      <c r="A40" s="192" t="s">
        <v>719</v>
      </c>
      <c r="B40" s="211" t="s">
        <v>718</v>
      </c>
      <c r="C40" s="195">
        <v>4304922.71</v>
      </c>
    </row>
    <row r="41" spans="1:3" ht="26.25">
      <c r="A41" s="192" t="s">
        <v>720</v>
      </c>
      <c r="B41" s="193" t="s">
        <v>721</v>
      </c>
      <c r="C41" s="195">
        <v>-0.85</v>
      </c>
    </row>
    <row r="42" spans="1:3" s="210" customFormat="1" ht="17.25" customHeight="1">
      <c r="A42" s="187" t="s">
        <v>722</v>
      </c>
      <c r="B42" s="188" t="s">
        <v>723</v>
      </c>
      <c r="C42" s="186">
        <f>C43+C44</f>
        <v>128783.61</v>
      </c>
    </row>
    <row r="43" spans="1:3" ht="18" customHeight="1">
      <c r="A43" s="192" t="s">
        <v>724</v>
      </c>
      <c r="B43" s="211" t="s">
        <v>723</v>
      </c>
      <c r="C43" s="195">
        <v>128639.83</v>
      </c>
    </row>
    <row r="44" spans="1:3" ht="27" customHeight="1">
      <c r="A44" s="192" t="s">
        <v>725</v>
      </c>
      <c r="B44" s="193" t="s">
        <v>726</v>
      </c>
      <c r="C44" s="195">
        <v>143.78</v>
      </c>
    </row>
    <row r="45" spans="1:3" s="210" customFormat="1" ht="26.25">
      <c r="A45" s="187" t="s">
        <v>727</v>
      </c>
      <c r="B45" s="212" t="s">
        <v>728</v>
      </c>
      <c r="C45" s="186">
        <f>C46</f>
        <v>2269.19</v>
      </c>
    </row>
    <row r="46" spans="1:3" ht="26.25">
      <c r="A46" s="192" t="s">
        <v>729</v>
      </c>
      <c r="B46" s="212" t="s">
        <v>730</v>
      </c>
      <c r="C46" s="195">
        <v>2269.19</v>
      </c>
    </row>
    <row r="47" spans="1:3" ht="15.75" customHeight="1">
      <c r="A47" s="187" t="s">
        <v>731</v>
      </c>
      <c r="B47" s="188" t="s">
        <v>732</v>
      </c>
      <c r="C47" s="186">
        <f>C48+C50</f>
        <v>1198485.15</v>
      </c>
    </row>
    <row r="48" spans="1:3" ht="26.25" customHeight="1">
      <c r="A48" s="187" t="s">
        <v>733</v>
      </c>
      <c r="B48" s="198" t="s">
        <v>734</v>
      </c>
      <c r="C48" s="186">
        <f>C49</f>
        <v>1193485.15</v>
      </c>
    </row>
    <row r="49" spans="1:3" ht="39.75" customHeight="1">
      <c r="A49" s="192" t="s">
        <v>735</v>
      </c>
      <c r="B49" s="193" t="s">
        <v>736</v>
      </c>
      <c r="C49" s="195">
        <v>1193485.15</v>
      </c>
    </row>
    <row r="50" spans="1:3" ht="22.5">
      <c r="A50" s="213" t="s">
        <v>737</v>
      </c>
      <c r="B50" s="214" t="s">
        <v>738</v>
      </c>
      <c r="C50" s="205">
        <f>C51+C52</f>
        <v>5000</v>
      </c>
    </row>
    <row r="51" spans="1:3" ht="52.5" hidden="1">
      <c r="A51" s="192" t="s">
        <v>739</v>
      </c>
      <c r="B51" s="193" t="s">
        <v>740</v>
      </c>
      <c r="C51" s="194"/>
    </row>
    <row r="52" spans="1:3" ht="26.25">
      <c r="A52" s="192" t="s">
        <v>741</v>
      </c>
      <c r="B52" s="193" t="s">
        <v>742</v>
      </c>
      <c r="C52" s="195">
        <v>5000</v>
      </c>
    </row>
    <row r="53" spans="1:3" ht="26.25" hidden="1">
      <c r="A53" s="215" t="s">
        <v>743</v>
      </c>
      <c r="B53" s="216" t="s">
        <v>744</v>
      </c>
      <c r="C53" s="186">
        <f>C54</f>
        <v>0</v>
      </c>
    </row>
    <row r="54" spans="1:3" s="178" customFormat="1" ht="52.5" hidden="1">
      <c r="A54" s="217" t="s">
        <v>745</v>
      </c>
      <c r="B54" s="218" t="s">
        <v>746</v>
      </c>
      <c r="C54" s="195"/>
    </row>
    <row r="55" spans="1:3" ht="27" customHeight="1">
      <c r="A55" s="187" t="s">
        <v>747</v>
      </c>
      <c r="B55" s="219" t="s">
        <v>748</v>
      </c>
      <c r="C55" s="186">
        <f>C56+C58+C60+C62+C70+C72+C74</f>
        <v>51612375.410000004</v>
      </c>
    </row>
    <row r="56" spans="1:3" ht="66" hidden="1">
      <c r="A56" s="220" t="s">
        <v>749</v>
      </c>
      <c r="B56" s="198" t="s">
        <v>750</v>
      </c>
      <c r="C56" s="186">
        <f>C57</f>
        <v>0</v>
      </c>
    </row>
    <row r="57" spans="1:3" ht="39" hidden="1">
      <c r="A57" s="221" t="s">
        <v>751</v>
      </c>
      <c r="B57" s="222" t="s">
        <v>752</v>
      </c>
      <c r="C57" s="195"/>
    </row>
    <row r="58" spans="1:3" ht="12.75" hidden="1">
      <c r="A58" s="220" t="s">
        <v>753</v>
      </c>
      <c r="B58" s="198" t="s">
        <v>754</v>
      </c>
      <c r="C58" s="186">
        <f>C59</f>
        <v>0</v>
      </c>
    </row>
    <row r="59" spans="1:3" ht="0.75" customHeight="1" hidden="1">
      <c r="A59" s="221" t="s">
        <v>755</v>
      </c>
      <c r="B59" s="193" t="s">
        <v>756</v>
      </c>
      <c r="C59" s="195"/>
    </row>
    <row r="60" spans="1:3" ht="26.25" hidden="1">
      <c r="A60" s="187" t="s">
        <v>757</v>
      </c>
      <c r="B60" s="198" t="s">
        <v>758</v>
      </c>
      <c r="C60" s="186">
        <f>C61</f>
        <v>0</v>
      </c>
    </row>
    <row r="61" spans="1:3" ht="26.25" hidden="1">
      <c r="A61" s="192" t="s">
        <v>759</v>
      </c>
      <c r="B61" s="193" t="s">
        <v>760</v>
      </c>
      <c r="C61" s="194"/>
    </row>
    <row r="62" spans="1:3" ht="64.5" customHeight="1">
      <c r="A62" s="187" t="s">
        <v>761</v>
      </c>
      <c r="B62" s="198" t="s">
        <v>762</v>
      </c>
      <c r="C62" s="186">
        <f>C63+C66+C68</f>
        <v>51612375.410000004</v>
      </c>
    </row>
    <row r="63" spans="1:3" ht="51" customHeight="1">
      <c r="A63" s="187" t="s">
        <v>763</v>
      </c>
      <c r="B63" s="198" t="s">
        <v>764</v>
      </c>
      <c r="C63" s="186">
        <f>C64+C65</f>
        <v>49678744.06</v>
      </c>
    </row>
    <row r="64" spans="1:3" ht="63" customHeight="1">
      <c r="A64" s="192" t="s">
        <v>765</v>
      </c>
      <c r="B64" s="223" t="s">
        <v>766</v>
      </c>
      <c r="C64" s="224">
        <v>49167528.24</v>
      </c>
    </row>
    <row r="65" spans="1:3" ht="61.5" customHeight="1">
      <c r="A65" s="192" t="s">
        <v>767</v>
      </c>
      <c r="B65" s="193" t="s">
        <v>768</v>
      </c>
      <c r="C65" s="224">
        <v>511215.82</v>
      </c>
    </row>
    <row r="66" spans="1:3" ht="15.75" customHeight="1" hidden="1">
      <c r="A66" s="225" t="s">
        <v>769</v>
      </c>
      <c r="B66" s="198" t="s">
        <v>770</v>
      </c>
      <c r="C66" s="195">
        <f>C67</f>
        <v>0</v>
      </c>
    </row>
    <row r="67" spans="1:3" ht="15.75" customHeight="1" hidden="1">
      <c r="A67" s="192" t="s">
        <v>771</v>
      </c>
      <c r="B67" s="193" t="s">
        <v>772</v>
      </c>
      <c r="C67" s="195"/>
    </row>
    <row r="68" spans="1:3" ht="65.25" customHeight="1">
      <c r="A68" s="187" t="s">
        <v>773</v>
      </c>
      <c r="B68" s="198" t="s">
        <v>774</v>
      </c>
      <c r="C68" s="186">
        <f>C69</f>
        <v>1933631.35</v>
      </c>
    </row>
    <row r="69" spans="1:3" ht="53.25" customHeight="1">
      <c r="A69" s="192" t="s">
        <v>775</v>
      </c>
      <c r="B69" s="193" t="s">
        <v>776</v>
      </c>
      <c r="C69" s="195">
        <v>1933631.35</v>
      </c>
    </row>
    <row r="70" spans="1:3" ht="26.25" hidden="1">
      <c r="A70" s="225" t="s">
        <v>777</v>
      </c>
      <c r="B70" s="198" t="s">
        <v>778</v>
      </c>
      <c r="C70" s="186">
        <f>C71</f>
        <v>0</v>
      </c>
    </row>
    <row r="71" spans="1:3" ht="39" hidden="1">
      <c r="A71" s="192" t="s">
        <v>779</v>
      </c>
      <c r="B71" s="193" t="s">
        <v>780</v>
      </c>
      <c r="C71" s="195"/>
    </row>
    <row r="72" spans="1:3" ht="78.75" hidden="1">
      <c r="A72" s="225" t="s">
        <v>781</v>
      </c>
      <c r="B72" s="198" t="s">
        <v>782</v>
      </c>
      <c r="C72" s="186">
        <f>C73</f>
        <v>0</v>
      </c>
    </row>
    <row r="73" spans="1:3" ht="66" hidden="1">
      <c r="A73" s="192" t="s">
        <v>783</v>
      </c>
      <c r="B73" s="193" t="s">
        <v>784</v>
      </c>
      <c r="C73" s="195"/>
    </row>
    <row r="74" spans="1:3" ht="3.75" customHeight="1" hidden="1">
      <c r="A74" s="225" t="s">
        <v>785</v>
      </c>
      <c r="B74" s="198" t="s">
        <v>786</v>
      </c>
      <c r="C74" s="186">
        <f>C75</f>
        <v>0</v>
      </c>
    </row>
    <row r="75" spans="1:3" ht="66" hidden="1">
      <c r="A75" s="192" t="s">
        <v>787</v>
      </c>
      <c r="B75" s="193" t="s">
        <v>788</v>
      </c>
      <c r="C75" s="195">
        <f>C76</f>
        <v>0</v>
      </c>
    </row>
    <row r="76" spans="1:3" ht="52.5" hidden="1">
      <c r="A76" s="192" t="s">
        <v>789</v>
      </c>
      <c r="B76" s="193" t="s">
        <v>790</v>
      </c>
      <c r="C76" s="195"/>
    </row>
    <row r="77" spans="1:3" ht="16.5" customHeight="1">
      <c r="A77" s="187" t="s">
        <v>791</v>
      </c>
      <c r="B77" s="188" t="s">
        <v>792</v>
      </c>
      <c r="C77" s="186">
        <f>C78</f>
        <v>163656.68000000002</v>
      </c>
    </row>
    <row r="78" spans="1:3" ht="15.75" customHeight="1">
      <c r="A78" s="192" t="s">
        <v>793</v>
      </c>
      <c r="B78" s="211" t="s">
        <v>794</v>
      </c>
      <c r="C78" s="186">
        <f>SUM(C79:C82)</f>
        <v>163656.68000000002</v>
      </c>
    </row>
    <row r="79" spans="1:3" ht="25.5" customHeight="1">
      <c r="A79" s="192" t="s">
        <v>795</v>
      </c>
      <c r="B79" s="226" t="s">
        <v>796</v>
      </c>
      <c r="C79" s="195">
        <v>162215.82</v>
      </c>
    </row>
    <row r="80" spans="1:3" ht="15" customHeight="1" hidden="1">
      <c r="A80" s="192" t="s">
        <v>797</v>
      </c>
      <c r="B80" s="226" t="s">
        <v>798</v>
      </c>
      <c r="C80" s="195"/>
    </row>
    <row r="81" spans="1:3" ht="26.25">
      <c r="A81" s="192" t="s">
        <v>799</v>
      </c>
      <c r="B81" s="226" t="s">
        <v>800</v>
      </c>
      <c r="C81" s="195">
        <v>901.57</v>
      </c>
    </row>
    <row r="82" spans="1:3" ht="17.25" customHeight="1">
      <c r="A82" s="187" t="s">
        <v>801</v>
      </c>
      <c r="B82" s="227" t="s">
        <v>802</v>
      </c>
      <c r="C82" s="186">
        <f>C83+C84</f>
        <v>539.29</v>
      </c>
    </row>
    <row r="83" spans="1:3" ht="17.25" customHeight="1">
      <c r="A83" s="192" t="s">
        <v>803</v>
      </c>
      <c r="B83" s="228" t="s">
        <v>804</v>
      </c>
      <c r="C83" s="195">
        <v>1794.5</v>
      </c>
    </row>
    <row r="84" spans="1:3" ht="17.25" customHeight="1">
      <c r="A84" s="192" t="s">
        <v>805</v>
      </c>
      <c r="B84" s="228" t="s">
        <v>806</v>
      </c>
      <c r="C84" s="195">
        <v>-1255.21</v>
      </c>
    </row>
    <row r="85" spans="1:3" ht="27.75" customHeight="1">
      <c r="A85" s="187" t="s">
        <v>807</v>
      </c>
      <c r="B85" s="188" t="s">
        <v>808</v>
      </c>
      <c r="C85" s="186">
        <f>C86</f>
        <v>8393757.71</v>
      </c>
    </row>
    <row r="86" spans="1:3" ht="15.75" customHeight="1">
      <c r="A86" s="187" t="s">
        <v>809</v>
      </c>
      <c r="B86" s="229" t="s">
        <v>810</v>
      </c>
      <c r="C86" s="186">
        <f>C87</f>
        <v>8393757.71</v>
      </c>
    </row>
    <row r="87" spans="1:3" ht="24" customHeight="1">
      <c r="A87" s="192" t="s">
        <v>811</v>
      </c>
      <c r="B87" s="230" t="s">
        <v>812</v>
      </c>
      <c r="C87" s="194">
        <v>8393757.71</v>
      </c>
    </row>
    <row r="88" spans="1:3" ht="25.5" customHeight="1">
      <c r="A88" s="187" t="s">
        <v>813</v>
      </c>
      <c r="B88" s="188" t="s">
        <v>814</v>
      </c>
      <c r="C88" s="186">
        <f>C89+C91+C96+C97+C100+C102</f>
        <v>105585858.98</v>
      </c>
    </row>
    <row r="89" spans="1:3" ht="12.75" hidden="1">
      <c r="A89" s="220" t="s">
        <v>815</v>
      </c>
      <c r="B89" s="198" t="s">
        <v>816</v>
      </c>
      <c r="C89" s="186">
        <f>C90</f>
        <v>0</v>
      </c>
    </row>
    <row r="90" spans="1:3" ht="26.25" hidden="1">
      <c r="A90" s="221" t="s">
        <v>817</v>
      </c>
      <c r="B90" s="193" t="s">
        <v>818</v>
      </c>
      <c r="C90" s="195"/>
    </row>
    <row r="91" spans="1:3" ht="66" hidden="1">
      <c r="A91" s="220" t="s">
        <v>819</v>
      </c>
      <c r="B91" s="198" t="s">
        <v>820</v>
      </c>
      <c r="C91" s="186">
        <f>C92+C93+C94+C95</f>
        <v>0</v>
      </c>
    </row>
    <row r="92" spans="1:3" ht="66.75" customHeight="1" hidden="1">
      <c r="A92" s="221" t="s">
        <v>821</v>
      </c>
      <c r="B92" s="231" t="s">
        <v>822</v>
      </c>
      <c r="C92" s="195"/>
    </row>
    <row r="93" spans="1:3" ht="66" hidden="1">
      <c r="A93" s="221" t="s">
        <v>823</v>
      </c>
      <c r="B93" s="193" t="s">
        <v>824</v>
      </c>
      <c r="C93" s="195"/>
    </row>
    <row r="94" spans="1:3" ht="66" hidden="1">
      <c r="A94" s="221" t="s">
        <v>825</v>
      </c>
      <c r="B94" s="193" t="s">
        <v>826</v>
      </c>
      <c r="C94" s="195"/>
    </row>
    <row r="95" spans="1:3" ht="66" hidden="1">
      <c r="A95" s="221" t="s">
        <v>827</v>
      </c>
      <c r="B95" s="193" t="s">
        <v>828</v>
      </c>
      <c r="C95" s="195"/>
    </row>
    <row r="96" spans="1:3" ht="39" hidden="1">
      <c r="A96" s="220" t="s">
        <v>829</v>
      </c>
      <c r="B96" s="198" t="s">
        <v>830</v>
      </c>
      <c r="C96" s="186">
        <f>C98</f>
        <v>0</v>
      </c>
    </row>
    <row r="97" spans="1:3" ht="39" hidden="1">
      <c r="A97" s="220" t="s">
        <v>831</v>
      </c>
      <c r="B97" s="198" t="s">
        <v>832</v>
      </c>
      <c r="C97" s="186">
        <f>C99</f>
        <v>0</v>
      </c>
    </row>
    <row r="98" spans="1:3" ht="39" hidden="1">
      <c r="A98" s="221" t="s">
        <v>833</v>
      </c>
      <c r="B98" s="193" t="s">
        <v>834</v>
      </c>
      <c r="C98" s="195"/>
    </row>
    <row r="99" spans="1:3" ht="39" hidden="1">
      <c r="A99" s="221" t="s">
        <v>835</v>
      </c>
      <c r="B99" s="193" t="s">
        <v>836</v>
      </c>
      <c r="C99" s="195"/>
    </row>
    <row r="100" spans="1:3" ht="12.75" hidden="1">
      <c r="A100" s="220" t="s">
        <v>837</v>
      </c>
      <c r="B100" s="198" t="s">
        <v>838</v>
      </c>
      <c r="C100" s="195">
        <f>C101</f>
        <v>0</v>
      </c>
    </row>
    <row r="101" spans="1:3" ht="26.25" hidden="1">
      <c r="A101" s="221" t="s">
        <v>839</v>
      </c>
      <c r="B101" s="193" t="s">
        <v>840</v>
      </c>
      <c r="C101" s="195"/>
    </row>
    <row r="102" spans="1:3" ht="26.25" customHeight="1">
      <c r="A102" s="187" t="s">
        <v>841</v>
      </c>
      <c r="B102" s="198" t="s">
        <v>842</v>
      </c>
      <c r="C102" s="186">
        <f>C103+C106</f>
        <v>105585858.98</v>
      </c>
    </row>
    <row r="103" spans="1:3" ht="26.25" customHeight="1">
      <c r="A103" s="187" t="s">
        <v>843</v>
      </c>
      <c r="B103" s="198" t="s">
        <v>844</v>
      </c>
      <c r="C103" s="186">
        <f>C104+C105</f>
        <v>105585858.98</v>
      </c>
    </row>
    <row r="104" spans="1:3" ht="38.25" customHeight="1">
      <c r="A104" s="192" t="s">
        <v>845</v>
      </c>
      <c r="B104" s="223" t="s">
        <v>846</v>
      </c>
      <c r="C104" s="195">
        <v>105428828.55</v>
      </c>
    </row>
    <row r="105" spans="1:3" ht="39" customHeight="1">
      <c r="A105" s="192" t="s">
        <v>847</v>
      </c>
      <c r="B105" s="193" t="s">
        <v>848</v>
      </c>
      <c r="C105" s="195">
        <v>157030.43</v>
      </c>
    </row>
    <row r="106" spans="1:3" ht="39" hidden="1">
      <c r="A106" s="232" t="s">
        <v>849</v>
      </c>
      <c r="B106" s="233" t="s">
        <v>850</v>
      </c>
      <c r="C106" s="195">
        <f>C107</f>
        <v>0</v>
      </c>
    </row>
    <row r="107" spans="1:3" ht="39" hidden="1">
      <c r="A107" s="234" t="s">
        <v>851</v>
      </c>
      <c r="B107" s="222" t="s">
        <v>852</v>
      </c>
      <c r="C107" s="195"/>
    </row>
    <row r="108" spans="1:3" ht="12.75" hidden="1">
      <c r="A108" s="187" t="s">
        <v>853</v>
      </c>
      <c r="B108" s="188" t="s">
        <v>854</v>
      </c>
      <c r="C108" s="186">
        <f>C109</f>
        <v>0</v>
      </c>
    </row>
    <row r="109" spans="1:3" ht="26.25" hidden="1">
      <c r="A109" s="187" t="s">
        <v>855</v>
      </c>
      <c r="B109" s="198" t="s">
        <v>856</v>
      </c>
      <c r="C109" s="186">
        <f>C110</f>
        <v>0</v>
      </c>
    </row>
    <row r="110" spans="1:3" ht="26.25" hidden="1">
      <c r="A110" s="192" t="s">
        <v>857</v>
      </c>
      <c r="B110" s="193" t="s">
        <v>858</v>
      </c>
      <c r="C110" s="195"/>
    </row>
    <row r="111" spans="1:3" ht="18" customHeight="1">
      <c r="A111" s="187" t="s">
        <v>859</v>
      </c>
      <c r="B111" s="188" t="s">
        <v>860</v>
      </c>
      <c r="C111" s="186">
        <f>C112+C115+C117+C119+C121+C124+C135+C139+C140+C142+C147+C146+C138+C144</f>
        <v>795782.1699999999</v>
      </c>
    </row>
    <row r="112" spans="1:3" ht="26.25">
      <c r="A112" s="187" t="s">
        <v>861</v>
      </c>
      <c r="B112" s="198" t="s">
        <v>862</v>
      </c>
      <c r="C112" s="186">
        <f>C113+C114</f>
        <v>7395.72</v>
      </c>
    </row>
    <row r="113" spans="1:3" ht="52.5">
      <c r="A113" s="192" t="s">
        <v>863</v>
      </c>
      <c r="B113" s="193" t="s">
        <v>864</v>
      </c>
      <c r="C113" s="195">
        <v>200</v>
      </c>
    </row>
    <row r="114" spans="1:3" ht="37.5" customHeight="1">
      <c r="A114" s="192" t="s">
        <v>865</v>
      </c>
      <c r="B114" s="193" t="s">
        <v>866</v>
      </c>
      <c r="C114" s="195">
        <v>7195.72</v>
      </c>
    </row>
    <row r="115" spans="1:3" ht="36" customHeight="1">
      <c r="A115" s="187" t="s">
        <v>867</v>
      </c>
      <c r="B115" s="235" t="s">
        <v>868</v>
      </c>
      <c r="C115" s="186">
        <f>C116</f>
        <v>60100</v>
      </c>
    </row>
    <row r="116" spans="1:3" ht="37.5" customHeight="1">
      <c r="A116" s="192" t="s">
        <v>869</v>
      </c>
      <c r="B116" s="222" t="s">
        <v>870</v>
      </c>
      <c r="C116" s="194">
        <v>60100</v>
      </c>
    </row>
    <row r="117" spans="1:3" ht="26.25" hidden="1">
      <c r="A117" s="187" t="s">
        <v>871</v>
      </c>
      <c r="B117" s="198" t="s">
        <v>872</v>
      </c>
      <c r="C117" s="186">
        <f>C118</f>
        <v>0</v>
      </c>
    </row>
    <row r="118" spans="1:3" ht="26.25" hidden="1">
      <c r="A118" s="192" t="s">
        <v>873</v>
      </c>
      <c r="B118" s="193" t="s">
        <v>874</v>
      </c>
      <c r="C118" s="195"/>
    </row>
    <row r="119" spans="1:3" ht="39">
      <c r="A119" s="187" t="s">
        <v>875</v>
      </c>
      <c r="B119" s="198" t="s">
        <v>876</v>
      </c>
      <c r="C119" s="186">
        <f>C120</f>
        <v>115708.46</v>
      </c>
    </row>
    <row r="120" spans="1:3" ht="37.5" customHeight="1">
      <c r="A120" s="192" t="s">
        <v>877</v>
      </c>
      <c r="B120" s="193" t="s">
        <v>878</v>
      </c>
      <c r="C120" s="195">
        <v>115708.46</v>
      </c>
    </row>
    <row r="121" spans="1:3" s="210" customFormat="1" ht="17.25" customHeight="1" hidden="1">
      <c r="A121" s="187" t="s">
        <v>879</v>
      </c>
      <c r="B121" s="198" t="s">
        <v>880</v>
      </c>
      <c r="C121" s="186">
        <f>C122</f>
        <v>0</v>
      </c>
    </row>
    <row r="122" spans="1:3" ht="39" hidden="1">
      <c r="A122" s="192" t="s">
        <v>881</v>
      </c>
      <c r="B122" s="193" t="s">
        <v>882</v>
      </c>
      <c r="C122" s="195">
        <f>C123</f>
        <v>0</v>
      </c>
    </row>
    <row r="123" spans="1:3" ht="39" hidden="1">
      <c r="A123" s="236" t="s">
        <v>883</v>
      </c>
      <c r="B123" s="237" t="s">
        <v>884</v>
      </c>
      <c r="C123" s="194"/>
    </row>
    <row r="124" spans="1:3" ht="72" customHeight="1" hidden="1">
      <c r="A124" s="187" t="s">
        <v>885</v>
      </c>
      <c r="B124" s="235" t="s">
        <v>886</v>
      </c>
      <c r="C124" s="205">
        <f>C125+C126+C127+C128+C129+C130+C131+C133</f>
        <v>0</v>
      </c>
    </row>
    <row r="125" spans="1:3" ht="26.25" hidden="1">
      <c r="A125" s="192" t="s">
        <v>887</v>
      </c>
      <c r="B125" s="193" t="s">
        <v>888</v>
      </c>
      <c r="C125" s="195"/>
    </row>
    <row r="126" spans="1:3" ht="26.25" hidden="1">
      <c r="A126" s="192" t="s">
        <v>889</v>
      </c>
      <c r="B126" s="193" t="s">
        <v>890</v>
      </c>
      <c r="C126" s="195"/>
    </row>
    <row r="127" spans="1:3" ht="24.75" customHeight="1" hidden="1">
      <c r="A127" s="192" t="s">
        <v>891</v>
      </c>
      <c r="B127" s="193" t="s">
        <v>892</v>
      </c>
      <c r="C127" s="195"/>
    </row>
    <row r="128" spans="1:3" ht="26.25" hidden="1">
      <c r="A128" s="192" t="s">
        <v>893</v>
      </c>
      <c r="B128" s="193" t="s">
        <v>894</v>
      </c>
      <c r="C128" s="195"/>
    </row>
    <row r="129" spans="1:3" ht="26.25" hidden="1">
      <c r="A129" s="192" t="s">
        <v>895</v>
      </c>
      <c r="B129" s="193" t="s">
        <v>896</v>
      </c>
      <c r="C129" s="195"/>
    </row>
    <row r="130" spans="1:3" s="239" customFormat="1" ht="25.5" customHeight="1" hidden="1">
      <c r="A130" s="196" t="s">
        <v>897</v>
      </c>
      <c r="B130" s="238" t="s">
        <v>898</v>
      </c>
      <c r="C130" s="194"/>
    </row>
    <row r="131" spans="1:3" ht="0.75" customHeight="1" hidden="1">
      <c r="A131" s="225" t="s">
        <v>899</v>
      </c>
      <c r="B131" s="198" t="s">
        <v>900</v>
      </c>
      <c r="C131" s="195">
        <f>C132</f>
        <v>0</v>
      </c>
    </row>
    <row r="132" spans="1:3" ht="39" hidden="1">
      <c r="A132" s="192" t="s">
        <v>901</v>
      </c>
      <c r="B132" s="193" t="s">
        <v>902</v>
      </c>
      <c r="C132" s="195"/>
    </row>
    <row r="133" spans="1:3" ht="26.25" hidden="1">
      <c r="A133" s="225" t="s">
        <v>903</v>
      </c>
      <c r="B133" s="198" t="s">
        <v>904</v>
      </c>
      <c r="C133" s="195">
        <f>C134</f>
        <v>0</v>
      </c>
    </row>
    <row r="134" spans="1:3" ht="39" hidden="1">
      <c r="A134" s="192" t="s">
        <v>905</v>
      </c>
      <c r="B134" s="193" t="s">
        <v>906</v>
      </c>
      <c r="C134" s="195"/>
    </row>
    <row r="135" spans="1:3" ht="39">
      <c r="A135" s="192" t="s">
        <v>907</v>
      </c>
      <c r="B135" s="193" t="s">
        <v>908</v>
      </c>
      <c r="C135" s="186">
        <v>4000</v>
      </c>
    </row>
    <row r="136" spans="1:3" ht="24.75" customHeight="1">
      <c r="A136" s="240" t="s">
        <v>909</v>
      </c>
      <c r="B136" s="233" t="s">
        <v>910</v>
      </c>
      <c r="C136" s="205">
        <f>C137+C139</f>
        <v>45000</v>
      </c>
    </row>
    <row r="137" spans="1:3" ht="33.75" hidden="1">
      <c r="A137" s="241" t="s">
        <v>911</v>
      </c>
      <c r="B137" s="235" t="s">
        <v>912</v>
      </c>
      <c r="C137" s="205">
        <f>C138</f>
        <v>0</v>
      </c>
    </row>
    <row r="138" spans="1:3" ht="39" hidden="1">
      <c r="A138" s="242" t="s">
        <v>913</v>
      </c>
      <c r="B138" s="222" t="s">
        <v>914</v>
      </c>
      <c r="C138" s="195"/>
    </row>
    <row r="139" spans="1:3" ht="26.25">
      <c r="A139" s="192" t="s">
        <v>915</v>
      </c>
      <c r="B139" s="222" t="s">
        <v>916</v>
      </c>
      <c r="C139" s="195">
        <v>45000</v>
      </c>
    </row>
    <row r="140" spans="1:3" ht="39.75" customHeight="1">
      <c r="A140" s="243" t="s">
        <v>917</v>
      </c>
      <c r="B140" s="244" t="s">
        <v>918</v>
      </c>
      <c r="C140" s="186">
        <f>C141</f>
        <v>11384.56</v>
      </c>
    </row>
    <row r="141" spans="1:3" ht="52.5">
      <c r="A141" s="245" t="s">
        <v>919</v>
      </c>
      <c r="B141" s="246" t="s">
        <v>920</v>
      </c>
      <c r="C141" s="195">
        <v>11384.56</v>
      </c>
    </row>
    <row r="142" spans="1:3" ht="19.5" customHeight="1">
      <c r="A142" s="247" t="s">
        <v>921</v>
      </c>
      <c r="B142" s="248" t="s">
        <v>922</v>
      </c>
      <c r="C142" s="186">
        <f>C143</f>
        <v>37423</v>
      </c>
    </row>
    <row r="143" spans="1:3" ht="27" customHeight="1">
      <c r="A143" s="249" t="s">
        <v>923</v>
      </c>
      <c r="B143" s="250" t="s">
        <v>924</v>
      </c>
      <c r="C143" s="195">
        <v>37423</v>
      </c>
    </row>
    <row r="144" spans="1:3" s="254" customFormat="1" ht="26.25" hidden="1">
      <c r="A144" s="251" t="s">
        <v>925</v>
      </c>
      <c r="B144" s="252" t="s">
        <v>926</v>
      </c>
      <c r="C144" s="253">
        <f>C145</f>
        <v>0</v>
      </c>
    </row>
    <row r="145" spans="1:3" ht="39" hidden="1">
      <c r="A145" s="255" t="s">
        <v>927</v>
      </c>
      <c r="B145" s="226" t="s">
        <v>928</v>
      </c>
      <c r="C145" s="205"/>
    </row>
    <row r="146" spans="1:3" ht="51" customHeight="1">
      <c r="A146" s="202" t="s">
        <v>929</v>
      </c>
      <c r="B146" s="193" t="s">
        <v>930</v>
      </c>
      <c r="C146" s="195">
        <v>86143.06</v>
      </c>
    </row>
    <row r="147" spans="1:3" s="210" customFormat="1" ht="27" customHeight="1">
      <c r="A147" s="187" t="s">
        <v>931</v>
      </c>
      <c r="B147" s="198" t="s">
        <v>932</v>
      </c>
      <c r="C147" s="186">
        <f>C148</f>
        <v>428627.37</v>
      </c>
    </row>
    <row r="148" spans="1:3" ht="26.25" customHeight="1">
      <c r="A148" s="192" t="s">
        <v>933</v>
      </c>
      <c r="B148" s="193" t="s">
        <v>934</v>
      </c>
      <c r="C148" s="195">
        <v>428627.37</v>
      </c>
    </row>
    <row r="149" spans="1:3" ht="12.75">
      <c r="A149" s="220" t="s">
        <v>935</v>
      </c>
      <c r="B149" s="188" t="s">
        <v>936</v>
      </c>
      <c r="C149" s="186">
        <f>C150+C152</f>
        <v>18446.22</v>
      </c>
    </row>
    <row r="150" spans="1:3" ht="12.75">
      <c r="A150" s="220" t="s">
        <v>937</v>
      </c>
      <c r="B150" s="256" t="s">
        <v>938</v>
      </c>
      <c r="C150" s="257">
        <f>C151</f>
        <v>-8145.77</v>
      </c>
    </row>
    <row r="151" spans="1:3" ht="15.75" customHeight="1">
      <c r="A151" s="258" t="s">
        <v>939</v>
      </c>
      <c r="B151" s="259" t="s">
        <v>940</v>
      </c>
      <c r="C151" s="260">
        <v>-8145.77</v>
      </c>
    </row>
    <row r="152" spans="1:3" ht="12.75">
      <c r="A152" s="261" t="s">
        <v>941</v>
      </c>
      <c r="B152" s="262" t="s">
        <v>942</v>
      </c>
      <c r="C152" s="257">
        <f>C153</f>
        <v>26591.99</v>
      </c>
    </row>
    <row r="153" spans="1:3" ht="12.75">
      <c r="A153" s="263" t="s">
        <v>943</v>
      </c>
      <c r="B153" s="264" t="s">
        <v>944</v>
      </c>
      <c r="C153" s="260">
        <v>26591.99</v>
      </c>
    </row>
    <row r="154" spans="1:3" ht="20.25" customHeight="1">
      <c r="A154" s="265" t="s">
        <v>945</v>
      </c>
      <c r="B154" s="266" t="s">
        <v>946</v>
      </c>
      <c r="C154" s="267">
        <f>C155+C240+C247+C244</f>
        <v>411327218.74</v>
      </c>
    </row>
    <row r="155" spans="1:3" ht="27" customHeight="1">
      <c r="A155" s="265" t="s">
        <v>947</v>
      </c>
      <c r="B155" s="268" t="s">
        <v>948</v>
      </c>
      <c r="C155" s="269">
        <f>C156+C161+C183+C233</f>
        <v>404604830.62</v>
      </c>
    </row>
    <row r="156" spans="1:3" ht="16.5" customHeight="1">
      <c r="A156" s="270" t="s">
        <v>949</v>
      </c>
      <c r="B156" s="271" t="s">
        <v>950</v>
      </c>
      <c r="C156" s="272">
        <f>C157+C159</f>
        <v>12846773</v>
      </c>
    </row>
    <row r="157" spans="1:3" ht="12.75">
      <c r="A157" s="270" t="s">
        <v>951</v>
      </c>
      <c r="B157" s="273" t="s">
        <v>952</v>
      </c>
      <c r="C157" s="272">
        <f>C158</f>
        <v>9341043</v>
      </c>
    </row>
    <row r="158" spans="1:3" s="239" customFormat="1" ht="26.25" customHeight="1">
      <c r="A158" s="274" t="s">
        <v>953</v>
      </c>
      <c r="B158" s="275" t="s">
        <v>954</v>
      </c>
      <c r="C158" s="276">
        <v>9341043</v>
      </c>
    </row>
    <row r="159" spans="1:3" ht="26.25">
      <c r="A159" s="270" t="s">
        <v>955</v>
      </c>
      <c r="B159" s="277" t="s">
        <v>956</v>
      </c>
      <c r="C159" s="269">
        <f>C160</f>
        <v>3505730</v>
      </c>
    </row>
    <row r="160" spans="1:3" ht="26.25">
      <c r="A160" s="278" t="s">
        <v>957</v>
      </c>
      <c r="B160" s="279" t="s">
        <v>958</v>
      </c>
      <c r="C160" s="276">
        <v>3505730</v>
      </c>
    </row>
    <row r="161" spans="1:3" ht="24.75" customHeight="1">
      <c r="A161" s="187" t="s">
        <v>959</v>
      </c>
      <c r="B161" s="233" t="s">
        <v>960</v>
      </c>
      <c r="C161" s="269">
        <f>C170+C162+C164+C168+C166</f>
        <v>46601941.29</v>
      </c>
    </row>
    <row r="162" spans="1:3" s="210" customFormat="1" ht="15.75" customHeight="1" hidden="1">
      <c r="A162" s="280" t="s">
        <v>961</v>
      </c>
      <c r="B162" s="281" t="s">
        <v>962</v>
      </c>
      <c r="C162" s="269">
        <f>C163</f>
        <v>0</v>
      </c>
    </row>
    <row r="163" spans="1:3" ht="26.25" hidden="1">
      <c r="A163" s="282" t="s">
        <v>963</v>
      </c>
      <c r="B163" s="237" t="s">
        <v>964</v>
      </c>
      <c r="C163" s="276"/>
    </row>
    <row r="164" spans="1:3" s="210" customFormat="1" ht="36" customHeight="1">
      <c r="A164" s="283" t="s">
        <v>965</v>
      </c>
      <c r="B164" s="284" t="s">
        <v>966</v>
      </c>
      <c r="C164" s="269">
        <f>C165</f>
        <v>1300000</v>
      </c>
    </row>
    <row r="165" spans="1:3" ht="38.25" customHeight="1">
      <c r="A165" s="285" t="s">
        <v>967</v>
      </c>
      <c r="B165" s="223" t="s">
        <v>968</v>
      </c>
      <c r="C165" s="276">
        <v>1300000</v>
      </c>
    </row>
    <row r="166" spans="1:3" ht="36.75" customHeight="1">
      <c r="A166" s="286" t="s">
        <v>969</v>
      </c>
      <c r="B166" s="287" t="s">
        <v>970</v>
      </c>
      <c r="C166" s="269">
        <f>C167</f>
        <v>1302450</v>
      </c>
    </row>
    <row r="167" spans="1:3" ht="37.5" customHeight="1">
      <c r="A167" s="288" t="s">
        <v>971</v>
      </c>
      <c r="B167" s="209" t="s">
        <v>972</v>
      </c>
      <c r="C167" s="276">
        <v>1302450</v>
      </c>
    </row>
    <row r="168" spans="1:3" ht="35.25" customHeight="1">
      <c r="A168" s="286" t="s">
        <v>973</v>
      </c>
      <c r="B168" s="287" t="s">
        <v>974</v>
      </c>
      <c r="C168" s="269">
        <f>C169</f>
        <v>17822704.36</v>
      </c>
    </row>
    <row r="169" spans="1:3" ht="51" customHeight="1">
      <c r="A169" s="288" t="s">
        <v>975</v>
      </c>
      <c r="B169" s="209" t="s">
        <v>976</v>
      </c>
      <c r="C169" s="276">
        <v>17822704.36</v>
      </c>
    </row>
    <row r="170" spans="1:3" ht="17.25" customHeight="1">
      <c r="A170" s="289" t="s">
        <v>977</v>
      </c>
      <c r="B170" s="290" t="s">
        <v>978</v>
      </c>
      <c r="C170" s="269">
        <f>SUM(C171:C182)</f>
        <v>26176786.93</v>
      </c>
    </row>
    <row r="171" spans="1:3" ht="26.25" customHeight="1">
      <c r="A171" s="291" t="s">
        <v>979</v>
      </c>
      <c r="B171" s="292" t="s">
        <v>980</v>
      </c>
      <c r="C171" s="276">
        <v>1800000</v>
      </c>
    </row>
    <row r="172" spans="1:3" ht="0.75" customHeight="1" hidden="1">
      <c r="A172" s="291" t="s">
        <v>981</v>
      </c>
      <c r="B172" s="293"/>
      <c r="C172" s="276"/>
    </row>
    <row r="173" spans="1:3" ht="39" customHeight="1">
      <c r="A173" s="291" t="s">
        <v>979</v>
      </c>
      <c r="B173" s="294" t="s">
        <v>982</v>
      </c>
      <c r="C173" s="276">
        <v>1017730</v>
      </c>
    </row>
    <row r="174" spans="1:3" ht="26.25">
      <c r="A174" s="291" t="s">
        <v>979</v>
      </c>
      <c r="B174" s="292" t="s">
        <v>983</v>
      </c>
      <c r="C174" s="295">
        <v>1607171</v>
      </c>
    </row>
    <row r="175" spans="1:3" ht="52.5">
      <c r="A175" s="291" t="s">
        <v>979</v>
      </c>
      <c r="B175" s="296" t="s">
        <v>984</v>
      </c>
      <c r="C175" s="297">
        <v>48449</v>
      </c>
    </row>
    <row r="176" spans="1:3" ht="52.5">
      <c r="A176" s="291" t="s">
        <v>979</v>
      </c>
      <c r="B176" s="296" t="s">
        <v>985</v>
      </c>
      <c r="C176" s="276">
        <v>889886</v>
      </c>
    </row>
    <row r="177" spans="1:3" ht="39" customHeight="1">
      <c r="A177" s="291" t="s">
        <v>979</v>
      </c>
      <c r="B177" s="294" t="s">
        <v>986</v>
      </c>
      <c r="C177" s="276">
        <v>615795</v>
      </c>
    </row>
    <row r="178" spans="1:3" ht="51.75" customHeight="1">
      <c r="A178" s="291" t="s">
        <v>979</v>
      </c>
      <c r="B178" s="294" t="s">
        <v>987</v>
      </c>
      <c r="C178" s="276">
        <v>1747657.6</v>
      </c>
    </row>
    <row r="179" spans="1:3" ht="39" customHeight="1">
      <c r="A179" s="291" t="s">
        <v>979</v>
      </c>
      <c r="B179" s="294" t="s">
        <v>988</v>
      </c>
      <c r="C179" s="276">
        <f>9060810-110711.67</f>
        <v>8950098.33</v>
      </c>
    </row>
    <row r="180" spans="1:3" ht="52.5">
      <c r="A180" s="291" t="s">
        <v>979</v>
      </c>
      <c r="B180" s="294" t="s">
        <v>989</v>
      </c>
      <c r="C180" s="276">
        <f>13131613-3631613</f>
        <v>9500000</v>
      </c>
    </row>
    <row r="181" spans="1:3" ht="12.75" hidden="1">
      <c r="A181" s="291" t="s">
        <v>981</v>
      </c>
      <c r="B181" s="193"/>
      <c r="C181" s="276"/>
    </row>
    <row r="182" spans="1:3" ht="12.75" hidden="1">
      <c r="A182" s="291" t="s">
        <v>981</v>
      </c>
      <c r="B182" s="193"/>
      <c r="C182" s="276"/>
    </row>
    <row r="183" spans="1:3" ht="20.25" customHeight="1">
      <c r="A183" s="189" t="s">
        <v>990</v>
      </c>
      <c r="B183" s="298" t="s">
        <v>991</v>
      </c>
      <c r="C183" s="269">
        <f>C186+C188+C190+C192+C194+C196+C198+C210+C200+C205+C207+C202+C184</f>
        <v>344741895</v>
      </c>
    </row>
    <row r="184" spans="1:3" ht="39" customHeight="1">
      <c r="A184" s="187" t="s">
        <v>992</v>
      </c>
      <c r="B184" s="299" t="s">
        <v>993</v>
      </c>
      <c r="C184" s="269">
        <f>C185</f>
        <v>63415</v>
      </c>
    </row>
    <row r="185" spans="1:3" ht="39">
      <c r="A185" s="196" t="s">
        <v>994</v>
      </c>
      <c r="B185" s="300" t="s">
        <v>995</v>
      </c>
      <c r="C185" s="276">
        <v>63415</v>
      </c>
    </row>
    <row r="186" spans="1:3" ht="36.75" customHeight="1">
      <c r="A186" s="187" t="s">
        <v>996</v>
      </c>
      <c r="B186" s="301" t="s">
        <v>997</v>
      </c>
      <c r="C186" s="269">
        <f>C187</f>
        <v>9973127</v>
      </c>
    </row>
    <row r="187" spans="1:3" ht="39" customHeight="1">
      <c r="A187" s="196" t="s">
        <v>998</v>
      </c>
      <c r="B187" s="293" t="s">
        <v>999</v>
      </c>
      <c r="C187" s="276">
        <v>9973127</v>
      </c>
    </row>
    <row r="188" spans="1:3" ht="39">
      <c r="A188" s="302" t="s">
        <v>1000</v>
      </c>
      <c r="B188" s="209" t="s">
        <v>1001</v>
      </c>
      <c r="C188" s="269">
        <f>C189</f>
        <v>16600</v>
      </c>
    </row>
    <row r="189" spans="1:3" s="239" customFormat="1" ht="52.5" customHeight="1">
      <c r="A189" s="303" t="s">
        <v>1002</v>
      </c>
      <c r="B189" s="209" t="s">
        <v>1003</v>
      </c>
      <c r="C189" s="276">
        <v>16600</v>
      </c>
    </row>
    <row r="190" spans="1:3" ht="12.75" hidden="1">
      <c r="A190" s="192"/>
      <c r="B190" s="304"/>
      <c r="C190" s="276">
        <f>C191</f>
        <v>0</v>
      </c>
    </row>
    <row r="191" spans="1:3" ht="12.75" hidden="1">
      <c r="A191" s="305"/>
      <c r="B191" s="306"/>
      <c r="C191" s="307"/>
    </row>
    <row r="192" spans="1:3" ht="18" customHeight="1">
      <c r="A192" s="187" t="s">
        <v>1004</v>
      </c>
      <c r="B192" s="308" t="s">
        <v>1005</v>
      </c>
      <c r="C192" s="269">
        <f>C193</f>
        <v>2746541</v>
      </c>
    </row>
    <row r="193" spans="1:3" ht="17.25" customHeight="1">
      <c r="A193" s="258" t="s">
        <v>1006</v>
      </c>
      <c r="B193" s="309" t="s">
        <v>1007</v>
      </c>
      <c r="C193" s="276">
        <v>2746541</v>
      </c>
    </row>
    <row r="194" spans="1:3" ht="26.25" hidden="1">
      <c r="A194" s="192" t="s">
        <v>1008</v>
      </c>
      <c r="B194" s="304" t="s">
        <v>1009</v>
      </c>
      <c r="C194" s="276">
        <f>C195</f>
        <v>0</v>
      </c>
    </row>
    <row r="195" spans="1:3" ht="39" hidden="1">
      <c r="A195" s="192" t="s">
        <v>1010</v>
      </c>
      <c r="B195" s="304" t="s">
        <v>1011</v>
      </c>
      <c r="C195" s="276"/>
    </row>
    <row r="196" spans="1:3" ht="26.25" customHeight="1" hidden="1">
      <c r="A196" s="192" t="s">
        <v>1012</v>
      </c>
      <c r="B196" s="304" t="s">
        <v>1013</v>
      </c>
      <c r="C196" s="276">
        <f>C197</f>
        <v>0</v>
      </c>
    </row>
    <row r="197" spans="1:3" ht="0.75" customHeight="1" hidden="1">
      <c r="A197" s="192" t="s">
        <v>1014</v>
      </c>
      <c r="B197" s="310"/>
      <c r="C197" s="307"/>
    </row>
    <row r="198" spans="1:3" ht="38.25" customHeight="1" hidden="1">
      <c r="A198" s="311"/>
      <c r="B198" s="311"/>
      <c r="C198" s="276">
        <f>C199</f>
        <v>0</v>
      </c>
    </row>
    <row r="199" spans="1:3" ht="41.25" customHeight="1" hidden="1">
      <c r="A199" s="311"/>
      <c r="B199" s="311"/>
      <c r="C199" s="276"/>
    </row>
    <row r="200" spans="1:3" ht="26.25" hidden="1">
      <c r="A200" s="312" t="s">
        <v>1015</v>
      </c>
      <c r="B200" s="193"/>
      <c r="C200" s="276">
        <f>C201</f>
        <v>0</v>
      </c>
    </row>
    <row r="201" spans="1:3" ht="26.25" hidden="1">
      <c r="A201" s="313" t="s">
        <v>1016</v>
      </c>
      <c r="B201" s="314"/>
      <c r="C201" s="307"/>
    </row>
    <row r="202" spans="1:3" ht="132" customHeight="1" hidden="1">
      <c r="A202" s="315" t="s">
        <v>1017</v>
      </c>
      <c r="B202" s="316" t="s">
        <v>1018</v>
      </c>
      <c r="C202" s="276"/>
    </row>
    <row r="203" spans="1:3" ht="105" hidden="1">
      <c r="A203" s="315" t="s">
        <v>1019</v>
      </c>
      <c r="B203" s="316" t="s">
        <v>1020</v>
      </c>
      <c r="C203" s="276"/>
    </row>
    <row r="204" spans="1:3" ht="105" hidden="1">
      <c r="A204" s="315" t="s">
        <v>1019</v>
      </c>
      <c r="B204" s="316" t="s">
        <v>1021</v>
      </c>
      <c r="C204" s="276"/>
    </row>
    <row r="205" spans="1:3" ht="12.75" hidden="1">
      <c r="A205" s="315"/>
      <c r="B205" s="193"/>
      <c r="C205" s="276"/>
    </row>
    <row r="206" spans="1:3" ht="12.75" hidden="1">
      <c r="A206" s="315"/>
      <c r="B206" s="317"/>
      <c r="C206" s="276"/>
    </row>
    <row r="207" spans="1:3" ht="12.75" hidden="1">
      <c r="A207" s="315"/>
      <c r="B207" s="318"/>
      <c r="C207" s="276"/>
    </row>
    <row r="208" spans="1:3" ht="12.75" hidden="1">
      <c r="A208" s="315"/>
      <c r="B208" s="318"/>
      <c r="C208" s="276"/>
    </row>
    <row r="209" spans="1:3" s="320" customFormat="1" ht="17.25" customHeight="1">
      <c r="A209" s="213" t="s">
        <v>1022</v>
      </c>
      <c r="B209" s="319" t="s">
        <v>1023</v>
      </c>
      <c r="C209" s="269">
        <f>C210</f>
        <v>331942212</v>
      </c>
    </row>
    <row r="210" spans="1:3" ht="16.5" customHeight="1">
      <c r="A210" s="213" t="s">
        <v>1024</v>
      </c>
      <c r="B210" s="321" t="s">
        <v>1025</v>
      </c>
      <c r="C210" s="322">
        <f>SUM(C212:C232)</f>
        <v>331942212</v>
      </c>
    </row>
    <row r="211" spans="1:3" ht="15" customHeight="1">
      <c r="A211" s="278"/>
      <c r="B211" s="323" t="s">
        <v>1026</v>
      </c>
      <c r="C211" s="276"/>
    </row>
    <row r="212" spans="1:3" ht="38.25" customHeight="1">
      <c r="A212" s="278" t="s">
        <v>1024</v>
      </c>
      <c r="B212" s="238" t="s">
        <v>1027</v>
      </c>
      <c r="C212" s="324">
        <v>888000</v>
      </c>
    </row>
    <row r="213" spans="1:3" ht="64.5" customHeight="1">
      <c r="A213" s="278" t="s">
        <v>1024</v>
      </c>
      <c r="B213" s="293" t="s">
        <v>1028</v>
      </c>
      <c r="C213" s="324">
        <v>232837438</v>
      </c>
    </row>
    <row r="214" spans="1:3" ht="65.25" customHeight="1">
      <c r="A214" s="278" t="s">
        <v>1024</v>
      </c>
      <c r="B214" s="293" t="s">
        <v>1029</v>
      </c>
      <c r="C214" s="324">
        <v>20466008</v>
      </c>
    </row>
    <row r="215" spans="1:3" ht="26.25" customHeight="1">
      <c r="A215" s="278" t="s">
        <v>1024</v>
      </c>
      <c r="B215" s="304" t="s">
        <v>1030</v>
      </c>
      <c r="C215" s="276"/>
    </row>
    <row r="216" spans="1:3" ht="65.25" customHeight="1">
      <c r="A216" s="278" t="s">
        <v>1024</v>
      </c>
      <c r="B216" s="293" t="s">
        <v>1031</v>
      </c>
      <c r="C216" s="325">
        <v>49846444</v>
      </c>
    </row>
    <row r="217" spans="1:3" ht="53.25" customHeight="1">
      <c r="A217" s="278" t="s">
        <v>1024</v>
      </c>
      <c r="B217" s="326" t="s">
        <v>1032</v>
      </c>
      <c r="C217" s="324">
        <f>2080810+262780</f>
        <v>2343590</v>
      </c>
    </row>
    <row r="218" spans="1:3" ht="66" customHeight="1">
      <c r="A218" s="278" t="s">
        <v>1024</v>
      </c>
      <c r="B218" s="293" t="s">
        <v>1033</v>
      </c>
      <c r="C218" s="324">
        <v>223052</v>
      </c>
    </row>
    <row r="219" spans="1:3" ht="39.75" customHeight="1">
      <c r="A219" s="278" t="s">
        <v>1024</v>
      </c>
      <c r="B219" s="293" t="s">
        <v>1034</v>
      </c>
      <c r="C219" s="324">
        <v>1575907</v>
      </c>
    </row>
    <row r="220" spans="1:3" ht="51" customHeight="1">
      <c r="A220" s="278" t="s">
        <v>1024</v>
      </c>
      <c r="B220" s="293" t="s">
        <v>1035</v>
      </c>
      <c r="C220" s="324">
        <v>52872</v>
      </c>
    </row>
    <row r="221" spans="1:3" ht="27" customHeight="1">
      <c r="A221" s="278" t="s">
        <v>1024</v>
      </c>
      <c r="B221" s="293" t="s">
        <v>1036</v>
      </c>
      <c r="C221" s="324">
        <v>329014</v>
      </c>
    </row>
    <row r="222" spans="1:3" ht="39.75" customHeight="1">
      <c r="A222" s="278" t="s">
        <v>1024</v>
      </c>
      <c r="B222" s="293" t="s">
        <v>1037</v>
      </c>
      <c r="C222" s="324">
        <v>296000</v>
      </c>
    </row>
    <row r="223" spans="1:3" ht="38.25" customHeight="1">
      <c r="A223" s="278" t="s">
        <v>1024</v>
      </c>
      <c r="B223" s="293" t="s">
        <v>1038</v>
      </c>
      <c r="C223" s="324">
        <v>296000</v>
      </c>
    </row>
    <row r="224" spans="1:3" ht="25.5" customHeight="1">
      <c r="A224" s="278" t="s">
        <v>1024</v>
      </c>
      <c r="B224" s="293" t="s">
        <v>1039</v>
      </c>
      <c r="C224" s="324">
        <v>296000</v>
      </c>
    </row>
    <row r="225" spans="1:3" ht="38.25" customHeight="1">
      <c r="A225" s="278" t="s">
        <v>1024</v>
      </c>
      <c r="B225" s="293" t="s">
        <v>1040</v>
      </c>
      <c r="C225" s="324">
        <v>124300</v>
      </c>
    </row>
    <row r="226" spans="1:3" ht="26.25" customHeight="1">
      <c r="A226" s="278" t="s">
        <v>1024</v>
      </c>
      <c r="B226" s="300" t="s">
        <v>1041</v>
      </c>
      <c r="C226" s="325">
        <f>9944982+386632</f>
        <v>10331614</v>
      </c>
    </row>
    <row r="227" spans="1:3" ht="25.5" customHeight="1">
      <c r="A227" s="278" t="s">
        <v>1024</v>
      </c>
      <c r="B227" s="238" t="s">
        <v>1042</v>
      </c>
      <c r="C227" s="325">
        <v>1404078</v>
      </c>
    </row>
    <row r="228" spans="1:3" ht="65.25" customHeight="1">
      <c r="A228" s="278" t="s">
        <v>1024</v>
      </c>
      <c r="B228" s="293" t="s">
        <v>1043</v>
      </c>
      <c r="C228" s="324">
        <v>261767</v>
      </c>
    </row>
    <row r="229" spans="1:3" ht="38.25" customHeight="1">
      <c r="A229" s="278" t="s">
        <v>1024</v>
      </c>
      <c r="B229" s="293" t="s">
        <v>1044</v>
      </c>
      <c r="C229" s="324">
        <v>2072000</v>
      </c>
    </row>
    <row r="230" spans="1:3" ht="38.25" customHeight="1">
      <c r="A230" s="278" t="s">
        <v>1024</v>
      </c>
      <c r="B230" s="238" t="s">
        <v>1045</v>
      </c>
      <c r="C230" s="324">
        <f>280884+219313</f>
        <v>500197</v>
      </c>
    </row>
    <row r="231" spans="1:3" ht="51.75" customHeight="1">
      <c r="A231" s="278" t="s">
        <v>1024</v>
      </c>
      <c r="B231" s="238" t="s">
        <v>1046</v>
      </c>
      <c r="C231" s="324">
        <v>29600</v>
      </c>
    </row>
    <row r="232" spans="1:3" ht="51" customHeight="1">
      <c r="A232" s="278" t="s">
        <v>1024</v>
      </c>
      <c r="B232" s="293" t="s">
        <v>1047</v>
      </c>
      <c r="C232" s="324">
        <v>7768331</v>
      </c>
    </row>
    <row r="233" spans="1:3" s="210" customFormat="1" ht="19.5" customHeight="1">
      <c r="A233" s="327" t="s">
        <v>1048</v>
      </c>
      <c r="B233" s="328" t="s">
        <v>1049</v>
      </c>
      <c r="C233" s="269">
        <f>C236+C238+C234</f>
        <v>414221.32999999996</v>
      </c>
    </row>
    <row r="234" spans="1:3" s="210" customFormat="1" ht="36.75" customHeight="1">
      <c r="A234" s="286" t="s">
        <v>1050</v>
      </c>
      <c r="B234" s="287" t="s">
        <v>1051</v>
      </c>
      <c r="C234" s="269">
        <f>C235</f>
        <v>224221.33</v>
      </c>
    </row>
    <row r="235" spans="1:3" s="210" customFormat="1" ht="52.5">
      <c r="A235" s="288" t="s">
        <v>1052</v>
      </c>
      <c r="B235" s="329" t="s">
        <v>1053</v>
      </c>
      <c r="C235" s="276">
        <v>224221.33</v>
      </c>
    </row>
    <row r="236" spans="1:3" s="210" customFormat="1" ht="36" customHeight="1">
      <c r="A236" s="283" t="s">
        <v>1054</v>
      </c>
      <c r="B236" s="284" t="s">
        <v>1055</v>
      </c>
      <c r="C236" s="269">
        <f>C237</f>
        <v>90000</v>
      </c>
    </row>
    <row r="237" spans="1:3" ht="37.5" customHeight="1">
      <c r="A237" s="330" t="s">
        <v>1056</v>
      </c>
      <c r="B237" s="331" t="s">
        <v>1057</v>
      </c>
      <c r="C237" s="332">
        <v>90000</v>
      </c>
    </row>
    <row r="238" spans="1:3" ht="25.5" customHeight="1">
      <c r="A238" s="333" t="s">
        <v>1058</v>
      </c>
      <c r="B238" s="287" t="s">
        <v>1059</v>
      </c>
      <c r="C238" s="334">
        <f>C239</f>
        <v>100000</v>
      </c>
    </row>
    <row r="239" spans="1:3" ht="26.25" customHeight="1">
      <c r="A239" s="330" t="s">
        <v>1060</v>
      </c>
      <c r="B239" s="209" t="s">
        <v>1061</v>
      </c>
      <c r="C239" s="276">
        <v>100000</v>
      </c>
    </row>
    <row r="240" spans="1:3" ht="18" customHeight="1">
      <c r="A240" s="335" t="s">
        <v>1062</v>
      </c>
      <c r="B240" s="271" t="s">
        <v>1063</v>
      </c>
      <c r="C240" s="205">
        <f>C241</f>
        <v>7400571.35</v>
      </c>
    </row>
    <row r="241" spans="1:3" ht="17.25" customHeight="1">
      <c r="A241" s="241" t="s">
        <v>1064</v>
      </c>
      <c r="B241" s="336" t="s">
        <v>1065</v>
      </c>
      <c r="C241" s="334">
        <f>C243+C242</f>
        <v>7400571.35</v>
      </c>
    </row>
    <row r="242" spans="1:3" ht="39" customHeight="1">
      <c r="A242" s="288" t="s">
        <v>1066</v>
      </c>
      <c r="B242" s="209" t="s">
        <v>1067</v>
      </c>
      <c r="C242" s="332">
        <v>6025910.79</v>
      </c>
    </row>
    <row r="243" spans="1:3" s="210" customFormat="1" ht="21" customHeight="1">
      <c r="A243" s="337" t="s">
        <v>1068</v>
      </c>
      <c r="B243" s="338" t="s">
        <v>1065</v>
      </c>
      <c r="C243" s="276">
        <v>1374660.56</v>
      </c>
    </row>
    <row r="244" spans="1:3" s="210" customFormat="1" ht="68.25" hidden="1">
      <c r="A244" s="283" t="s">
        <v>1069</v>
      </c>
      <c r="B244" s="339" t="s">
        <v>1070</v>
      </c>
      <c r="C244" s="340">
        <f>C245</f>
        <v>0</v>
      </c>
    </row>
    <row r="245" spans="1:3" s="210" customFormat="1" ht="48" hidden="1">
      <c r="A245" s="285" t="s">
        <v>1071</v>
      </c>
      <c r="B245" s="341" t="s">
        <v>1072</v>
      </c>
      <c r="C245" s="276">
        <f>C246</f>
        <v>0</v>
      </c>
    </row>
    <row r="246" spans="1:3" s="210" customFormat="1" ht="36" hidden="1">
      <c r="A246" s="285" t="s">
        <v>1073</v>
      </c>
      <c r="B246" s="341" t="s">
        <v>1074</v>
      </c>
      <c r="C246" s="276"/>
    </row>
    <row r="247" spans="1:3" s="210" customFormat="1" ht="38.25" customHeight="1">
      <c r="A247" s="342" t="s">
        <v>1075</v>
      </c>
      <c r="B247" s="343" t="s">
        <v>1076</v>
      </c>
      <c r="C247" s="344">
        <f>C248</f>
        <v>-678183.23</v>
      </c>
    </row>
    <row r="248" spans="1:3" s="210" customFormat="1" ht="38.25" customHeight="1">
      <c r="A248" s="236" t="s">
        <v>1077</v>
      </c>
      <c r="B248" s="237" t="s">
        <v>1078</v>
      </c>
      <c r="C248" s="344">
        <f>C249</f>
        <v>-678183.23</v>
      </c>
    </row>
    <row r="249" spans="1:3" s="210" customFormat="1" ht="38.25" customHeight="1">
      <c r="A249" s="236" t="s">
        <v>1079</v>
      </c>
      <c r="B249" s="237" t="s">
        <v>1080</v>
      </c>
      <c r="C249" s="345">
        <v>-678183.23</v>
      </c>
    </row>
  </sheetData>
  <sheetProtection/>
  <mergeCells count="8">
    <mergeCell ref="A9:C9"/>
    <mergeCell ref="A14:B14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9"/>
  <sheetViews>
    <sheetView view="pageBreakPreview" zoomScaleSheetLayoutView="100" zoomScalePageLayoutView="0" workbookViewId="0" topLeftCell="A1">
      <selection activeCell="J5" sqref="J5"/>
    </sheetView>
  </sheetViews>
  <sheetFormatPr defaultColWidth="9.125" defaultRowHeight="12.75"/>
  <cols>
    <col min="1" max="1" width="64.875" style="1" customWidth="1"/>
    <col min="2" max="2" width="5.125" style="2" customWidth="1"/>
    <col min="3" max="3" width="4.875" style="2" customWidth="1"/>
    <col min="4" max="4" width="5.00390625" style="2" customWidth="1"/>
    <col min="5" max="5" width="17.125" style="2" customWidth="1"/>
    <col min="6" max="6" width="4.00390625" style="46" bestFit="1" customWidth="1"/>
    <col min="7" max="7" width="17.375" style="4" customWidth="1"/>
    <col min="8" max="8" width="20.00390625" style="5" customWidth="1"/>
    <col min="9" max="9" width="13.50390625" style="5" bestFit="1" customWidth="1"/>
    <col min="10" max="16384" width="9.125" style="5" customWidth="1"/>
  </cols>
  <sheetData>
    <row r="1" spans="2:7" ht="27.75" customHeight="1">
      <c r="B1" s="133"/>
      <c r="C1" s="133"/>
      <c r="D1" s="371" t="s">
        <v>556</v>
      </c>
      <c r="E1" s="371"/>
      <c r="F1" s="371"/>
      <c r="G1" s="47"/>
    </row>
    <row r="2" spans="2:7" ht="15.75" customHeight="1">
      <c r="B2" s="134"/>
      <c r="C2" s="135"/>
      <c r="D2" s="374" t="s">
        <v>1124</v>
      </c>
      <c r="E2" s="374"/>
      <c r="F2" s="374"/>
      <c r="G2" s="374"/>
    </row>
    <row r="3" spans="2:7" ht="15" customHeight="1">
      <c r="B3" s="136"/>
      <c r="C3" s="136"/>
      <c r="D3" s="372" t="s">
        <v>52</v>
      </c>
      <c r="E3" s="372"/>
      <c r="F3" s="372"/>
      <c r="G3" s="372"/>
    </row>
    <row r="4" spans="1:7" ht="33.75" customHeight="1">
      <c r="A4" s="8"/>
      <c r="B4" s="140" t="s">
        <v>1123</v>
      </c>
      <c r="C4" s="140"/>
      <c r="D4" s="140"/>
      <c r="E4" s="140"/>
      <c r="F4" s="140"/>
      <c r="G4" s="140"/>
    </row>
    <row r="5" spans="1:7" ht="60" customHeight="1">
      <c r="A5" s="9"/>
      <c r="B5" s="138"/>
      <c r="C5" s="138"/>
      <c r="D5" s="373" t="s">
        <v>558</v>
      </c>
      <c r="E5" s="373"/>
      <c r="F5" s="373"/>
      <c r="G5" s="373"/>
    </row>
    <row r="6" spans="1:7" ht="2.25" customHeight="1">
      <c r="A6" s="9"/>
      <c r="B6" s="375"/>
      <c r="C6" s="375"/>
      <c r="D6" s="375"/>
      <c r="E6" s="375"/>
      <c r="F6" s="375"/>
      <c r="G6" s="5"/>
    </row>
    <row r="7" spans="1:7" ht="24" customHeight="1">
      <c r="A7" s="9"/>
      <c r="B7" s="131"/>
      <c r="C7" s="131"/>
      <c r="D7" s="131"/>
      <c r="E7" s="131"/>
      <c r="F7" s="131"/>
      <c r="G7" s="67"/>
    </row>
    <row r="8" spans="1:7" ht="41.25" customHeight="1">
      <c r="A8" s="370" t="s">
        <v>559</v>
      </c>
      <c r="B8" s="370"/>
      <c r="C8" s="370"/>
      <c r="D8" s="370"/>
      <c r="E8" s="370"/>
      <c r="F8" s="370"/>
      <c r="G8" s="370"/>
    </row>
    <row r="9" spans="6:7" ht="18.75" customHeight="1" thickBot="1">
      <c r="F9" s="12"/>
      <c r="G9" s="66"/>
    </row>
    <row r="10" spans="1:8" ht="27.75" customHeight="1">
      <c r="A10" s="376" t="s">
        <v>53</v>
      </c>
      <c r="B10" s="378" t="s">
        <v>54</v>
      </c>
      <c r="C10" s="378" t="s">
        <v>55</v>
      </c>
      <c r="D10" s="378" t="s">
        <v>56</v>
      </c>
      <c r="E10" s="380" t="s">
        <v>57</v>
      </c>
      <c r="F10" s="380" t="s">
        <v>58</v>
      </c>
      <c r="G10" s="368" t="s">
        <v>653</v>
      </c>
      <c r="H10" s="120"/>
    </row>
    <row r="11" spans="1:7" ht="20.25" customHeight="1" thickBot="1">
      <c r="A11" s="377"/>
      <c r="B11" s="379"/>
      <c r="C11" s="379"/>
      <c r="D11" s="379"/>
      <c r="E11" s="381"/>
      <c r="F11" s="381"/>
      <c r="G11" s="369"/>
    </row>
    <row r="12" spans="1:7" s="64" customFormat="1" ht="21">
      <c r="A12" s="88" t="s">
        <v>61</v>
      </c>
      <c r="B12" s="19"/>
      <c r="C12" s="19"/>
      <c r="D12" s="19"/>
      <c r="E12" s="19"/>
      <c r="F12" s="21"/>
      <c r="G12" s="65">
        <f>G13+G392+G553</f>
        <v>637873500.5899999</v>
      </c>
    </row>
    <row r="13" spans="1:7" ht="16.5" customHeight="1">
      <c r="A13" s="88" t="s">
        <v>62</v>
      </c>
      <c r="B13" s="19" t="s">
        <v>63</v>
      </c>
      <c r="C13" s="19"/>
      <c r="D13" s="19"/>
      <c r="E13" s="19"/>
      <c r="F13" s="21"/>
      <c r="G13" s="65">
        <f>G14+G177+G193+G263+G312+G328+G336+G365+G378+G385+G306</f>
        <v>127166830.67999999</v>
      </c>
    </row>
    <row r="14" spans="1:8" ht="13.5">
      <c r="A14" s="18" t="s">
        <v>64</v>
      </c>
      <c r="B14" s="19" t="s">
        <v>63</v>
      </c>
      <c r="C14" s="19" t="s">
        <v>65</v>
      </c>
      <c r="D14" s="19"/>
      <c r="E14" s="19"/>
      <c r="F14" s="21"/>
      <c r="G14" s="65">
        <f>G15+G20+G29+G87+G92+G75+G70+G82</f>
        <v>53474439.8</v>
      </c>
      <c r="H14" s="17"/>
    </row>
    <row r="15" spans="1:7" ht="28.5" customHeight="1">
      <c r="A15" s="23" t="s">
        <v>66</v>
      </c>
      <c r="B15" s="19" t="s">
        <v>63</v>
      </c>
      <c r="C15" s="19" t="s">
        <v>65</v>
      </c>
      <c r="D15" s="19" t="s">
        <v>67</v>
      </c>
      <c r="E15" s="19"/>
      <c r="F15" s="21"/>
      <c r="G15" s="65">
        <f>G17</f>
        <v>1552000</v>
      </c>
    </row>
    <row r="16" spans="1:7" ht="19.5" customHeight="1">
      <c r="A16" s="24" t="s">
        <v>68</v>
      </c>
      <c r="B16" s="19" t="s">
        <v>63</v>
      </c>
      <c r="C16" s="19" t="s">
        <v>65</v>
      </c>
      <c r="D16" s="19" t="s">
        <v>67</v>
      </c>
      <c r="E16" s="20" t="s">
        <v>316</v>
      </c>
      <c r="F16" s="21"/>
      <c r="G16" s="65">
        <f>G17</f>
        <v>1552000</v>
      </c>
    </row>
    <row r="17" spans="1:7" ht="17.25" customHeight="1">
      <c r="A17" s="18" t="s">
        <v>69</v>
      </c>
      <c r="B17" s="19" t="s">
        <v>63</v>
      </c>
      <c r="C17" s="19" t="s">
        <v>65</v>
      </c>
      <c r="D17" s="19" t="s">
        <v>67</v>
      </c>
      <c r="E17" s="20" t="s">
        <v>317</v>
      </c>
      <c r="F17" s="21"/>
      <c r="G17" s="65">
        <f>G19</f>
        <v>1552000</v>
      </c>
    </row>
    <row r="18" spans="1:7" ht="30" customHeight="1">
      <c r="A18" s="23" t="s">
        <v>70</v>
      </c>
      <c r="B18" s="19" t="s">
        <v>63</v>
      </c>
      <c r="C18" s="19" t="s">
        <v>65</v>
      </c>
      <c r="D18" s="19" t="s">
        <v>67</v>
      </c>
      <c r="E18" s="20" t="s">
        <v>318</v>
      </c>
      <c r="F18" s="21"/>
      <c r="G18" s="65">
        <f>G19</f>
        <v>1552000</v>
      </c>
    </row>
    <row r="19" spans="1:7" ht="41.25" customHeight="1">
      <c r="A19" s="24" t="s">
        <v>71</v>
      </c>
      <c r="B19" s="19" t="s">
        <v>63</v>
      </c>
      <c r="C19" s="19" t="s">
        <v>65</v>
      </c>
      <c r="D19" s="19" t="s">
        <v>67</v>
      </c>
      <c r="E19" s="20" t="s">
        <v>318</v>
      </c>
      <c r="F19" s="25" t="s">
        <v>72</v>
      </c>
      <c r="G19" s="65">
        <f>1537000+15000</f>
        <v>1552000</v>
      </c>
    </row>
    <row r="20" spans="1:7" ht="42" customHeight="1">
      <c r="A20" s="23" t="s">
        <v>73</v>
      </c>
      <c r="B20" s="19" t="s">
        <v>63</v>
      </c>
      <c r="C20" s="19" t="s">
        <v>65</v>
      </c>
      <c r="D20" s="19" t="s">
        <v>74</v>
      </c>
      <c r="E20" s="19"/>
      <c r="F20" s="21"/>
      <c r="G20" s="65">
        <f>G21</f>
        <v>2190058.48</v>
      </c>
    </row>
    <row r="21" spans="1:7" ht="30.75" customHeight="1">
      <c r="A21" s="24" t="s">
        <v>75</v>
      </c>
      <c r="B21" s="19" t="s">
        <v>63</v>
      </c>
      <c r="C21" s="19" t="s">
        <v>65</v>
      </c>
      <c r="D21" s="19" t="s">
        <v>74</v>
      </c>
      <c r="E21" s="20" t="s">
        <v>319</v>
      </c>
      <c r="F21" s="21"/>
      <c r="G21" s="65">
        <f>G22+G25</f>
        <v>2190058.48</v>
      </c>
    </row>
    <row r="22" spans="1:7" ht="18.75" customHeight="1">
      <c r="A22" s="18" t="s">
        <v>76</v>
      </c>
      <c r="B22" s="19" t="s">
        <v>63</v>
      </c>
      <c r="C22" s="19" t="s">
        <v>65</v>
      </c>
      <c r="D22" s="19" t="s">
        <v>74</v>
      </c>
      <c r="E22" s="20" t="s">
        <v>320</v>
      </c>
      <c r="F22" s="21"/>
      <c r="G22" s="65">
        <f>G23</f>
        <v>981916.48</v>
      </c>
    </row>
    <row r="23" spans="1:7" ht="26.25">
      <c r="A23" s="23" t="s">
        <v>70</v>
      </c>
      <c r="B23" s="19" t="s">
        <v>63</v>
      </c>
      <c r="C23" s="19" t="s">
        <v>65</v>
      </c>
      <c r="D23" s="19" t="s">
        <v>74</v>
      </c>
      <c r="E23" s="20" t="s">
        <v>321</v>
      </c>
      <c r="F23" s="25"/>
      <c r="G23" s="65">
        <f>G24</f>
        <v>981916.48</v>
      </c>
    </row>
    <row r="24" spans="1:7" ht="44.25" customHeight="1">
      <c r="A24" s="24" t="s">
        <v>71</v>
      </c>
      <c r="B24" s="19" t="s">
        <v>63</v>
      </c>
      <c r="C24" s="19" t="s">
        <v>65</v>
      </c>
      <c r="D24" s="19" t="s">
        <v>74</v>
      </c>
      <c r="E24" s="20" t="s">
        <v>321</v>
      </c>
      <c r="F24" s="25" t="s">
        <v>72</v>
      </c>
      <c r="G24" s="65">
        <v>981916.48</v>
      </c>
    </row>
    <row r="25" spans="1:7" ht="18" customHeight="1">
      <c r="A25" s="18" t="s">
        <v>77</v>
      </c>
      <c r="B25" s="19" t="s">
        <v>63</v>
      </c>
      <c r="C25" s="19" t="s">
        <v>65</v>
      </c>
      <c r="D25" s="19" t="s">
        <v>74</v>
      </c>
      <c r="E25" s="20" t="s">
        <v>322</v>
      </c>
      <c r="F25" s="25"/>
      <c r="G25" s="65">
        <f>G26</f>
        <v>1208142</v>
      </c>
    </row>
    <row r="26" spans="1:7" ht="27.75" customHeight="1">
      <c r="A26" s="23" t="s">
        <v>70</v>
      </c>
      <c r="B26" s="19" t="s">
        <v>63</v>
      </c>
      <c r="C26" s="19" t="s">
        <v>65</v>
      </c>
      <c r="D26" s="19" t="s">
        <v>74</v>
      </c>
      <c r="E26" s="20" t="s">
        <v>323</v>
      </c>
      <c r="F26" s="25"/>
      <c r="G26" s="65">
        <f>G27+G28</f>
        <v>1208142</v>
      </c>
    </row>
    <row r="27" spans="1:7" ht="39">
      <c r="A27" s="24" t="s">
        <v>71</v>
      </c>
      <c r="B27" s="19" t="s">
        <v>63</v>
      </c>
      <c r="C27" s="19" t="s">
        <v>65</v>
      </c>
      <c r="D27" s="19" t="s">
        <v>74</v>
      </c>
      <c r="E27" s="20" t="s">
        <v>323</v>
      </c>
      <c r="F27" s="25" t="s">
        <v>72</v>
      </c>
      <c r="G27" s="65">
        <v>1193492</v>
      </c>
    </row>
    <row r="28" spans="1:7" ht="26.25">
      <c r="A28" s="24" t="s">
        <v>34</v>
      </c>
      <c r="B28" s="19" t="s">
        <v>63</v>
      </c>
      <c r="C28" s="19" t="s">
        <v>65</v>
      </c>
      <c r="D28" s="19" t="s">
        <v>74</v>
      </c>
      <c r="E28" s="20" t="s">
        <v>323</v>
      </c>
      <c r="F28" s="25" t="s">
        <v>79</v>
      </c>
      <c r="G28" s="65">
        <v>14650</v>
      </c>
    </row>
    <row r="29" spans="1:7" ht="39">
      <c r="A29" s="23" t="s">
        <v>82</v>
      </c>
      <c r="B29" s="19" t="s">
        <v>63</v>
      </c>
      <c r="C29" s="19" t="s">
        <v>83</v>
      </c>
      <c r="D29" s="19" t="s">
        <v>84</v>
      </c>
      <c r="E29" s="19"/>
      <c r="F29" s="21"/>
      <c r="G29" s="65">
        <f>G30+G47+G62+G56+G41</f>
        <v>21397646.419999998</v>
      </c>
    </row>
    <row r="30" spans="1:7" ht="42" customHeight="1">
      <c r="A30" s="18" t="s">
        <v>560</v>
      </c>
      <c r="B30" s="19" t="s">
        <v>63</v>
      </c>
      <c r="C30" s="19" t="s">
        <v>83</v>
      </c>
      <c r="D30" s="19" t="s">
        <v>84</v>
      </c>
      <c r="E30" s="20" t="s">
        <v>324</v>
      </c>
      <c r="F30" s="25"/>
      <c r="G30" s="65">
        <f>G36+G31</f>
        <v>2960000</v>
      </c>
    </row>
    <row r="31" spans="1:7" ht="59.25" customHeight="1">
      <c r="A31" s="24" t="s">
        <v>561</v>
      </c>
      <c r="B31" s="19" t="s">
        <v>63</v>
      </c>
      <c r="C31" s="38" t="s">
        <v>65</v>
      </c>
      <c r="D31" s="38" t="s">
        <v>84</v>
      </c>
      <c r="E31" s="48" t="s">
        <v>325</v>
      </c>
      <c r="F31" s="49"/>
      <c r="G31" s="68">
        <f>G33</f>
        <v>888000</v>
      </c>
    </row>
    <row r="32" spans="1:7" ht="48" customHeight="1">
      <c r="A32" s="89" t="s">
        <v>289</v>
      </c>
      <c r="B32" s="19" t="s">
        <v>63</v>
      </c>
      <c r="C32" s="19" t="s">
        <v>65</v>
      </c>
      <c r="D32" s="19" t="s">
        <v>84</v>
      </c>
      <c r="E32" s="20" t="s">
        <v>328</v>
      </c>
      <c r="F32" s="25"/>
      <c r="G32" s="65">
        <f>G33</f>
        <v>888000</v>
      </c>
    </row>
    <row r="33" spans="1:7" ht="42" customHeight="1">
      <c r="A33" s="37" t="s">
        <v>85</v>
      </c>
      <c r="B33" s="19" t="s">
        <v>63</v>
      </c>
      <c r="C33" s="19" t="s">
        <v>65</v>
      </c>
      <c r="D33" s="19" t="s">
        <v>84</v>
      </c>
      <c r="E33" s="20" t="s">
        <v>329</v>
      </c>
      <c r="F33" s="25"/>
      <c r="G33" s="65">
        <f>G34+G35</f>
        <v>888000</v>
      </c>
    </row>
    <row r="34" spans="1:7" ht="42.75" customHeight="1">
      <c r="A34" s="24" t="s">
        <v>71</v>
      </c>
      <c r="B34" s="19" t="s">
        <v>63</v>
      </c>
      <c r="C34" s="19" t="s">
        <v>65</v>
      </c>
      <c r="D34" s="19" t="s">
        <v>84</v>
      </c>
      <c r="E34" s="20" t="s">
        <v>329</v>
      </c>
      <c r="F34" s="25" t="s">
        <v>72</v>
      </c>
      <c r="G34" s="65">
        <f>864600-60700-36300</f>
        <v>767600</v>
      </c>
    </row>
    <row r="35" spans="1:7" ht="26.25">
      <c r="A35" s="24" t="s">
        <v>34</v>
      </c>
      <c r="B35" s="19" t="s">
        <v>63</v>
      </c>
      <c r="C35" s="19" t="s">
        <v>65</v>
      </c>
      <c r="D35" s="19" t="s">
        <v>84</v>
      </c>
      <c r="E35" s="20" t="s">
        <v>329</v>
      </c>
      <c r="F35" s="25" t="s">
        <v>79</v>
      </c>
      <c r="G35" s="65">
        <f>12000+11400+60700+36300</f>
        <v>120400</v>
      </c>
    </row>
    <row r="36" spans="1:7" ht="57.75" customHeight="1">
      <c r="A36" s="23" t="s">
        <v>562</v>
      </c>
      <c r="B36" s="19" t="s">
        <v>63</v>
      </c>
      <c r="C36" s="38" t="s">
        <v>65</v>
      </c>
      <c r="D36" s="38" t="s">
        <v>84</v>
      </c>
      <c r="E36" s="48" t="s">
        <v>330</v>
      </c>
      <c r="F36" s="39"/>
      <c r="G36" s="68">
        <f>G37</f>
        <v>2072000</v>
      </c>
    </row>
    <row r="37" spans="1:7" ht="30" customHeight="1">
      <c r="A37" s="75" t="s">
        <v>332</v>
      </c>
      <c r="B37" s="19" t="s">
        <v>63</v>
      </c>
      <c r="C37" s="19" t="s">
        <v>65</v>
      </c>
      <c r="D37" s="19" t="s">
        <v>84</v>
      </c>
      <c r="E37" s="20" t="s">
        <v>287</v>
      </c>
      <c r="F37" s="21"/>
      <c r="G37" s="65">
        <f>G38</f>
        <v>2072000</v>
      </c>
    </row>
    <row r="38" spans="1:7" ht="33" customHeight="1">
      <c r="A38" s="23" t="s">
        <v>86</v>
      </c>
      <c r="B38" s="19" t="s">
        <v>63</v>
      </c>
      <c r="C38" s="19" t="s">
        <v>65</v>
      </c>
      <c r="D38" s="19" t="s">
        <v>84</v>
      </c>
      <c r="E38" s="20" t="s">
        <v>288</v>
      </c>
      <c r="F38" s="21"/>
      <c r="G38" s="65">
        <f>G39+G40</f>
        <v>2072000</v>
      </c>
    </row>
    <row r="39" spans="1:7" ht="43.5" customHeight="1">
      <c r="A39" s="24" t="s">
        <v>71</v>
      </c>
      <c r="B39" s="19" t="s">
        <v>63</v>
      </c>
      <c r="C39" s="19" t="s">
        <v>65</v>
      </c>
      <c r="D39" s="19" t="s">
        <v>84</v>
      </c>
      <c r="E39" s="20" t="s">
        <v>288</v>
      </c>
      <c r="F39" s="25" t="s">
        <v>72</v>
      </c>
      <c r="G39" s="65">
        <f>1524168+460299+300+60633+26600</f>
        <v>2072000</v>
      </c>
    </row>
    <row r="40" spans="1:7" ht="27" customHeight="1" hidden="1">
      <c r="A40" s="24" t="s">
        <v>34</v>
      </c>
      <c r="B40" s="19" t="s">
        <v>63</v>
      </c>
      <c r="C40" s="19" t="s">
        <v>65</v>
      </c>
      <c r="D40" s="19" t="s">
        <v>84</v>
      </c>
      <c r="E40" s="20" t="s">
        <v>288</v>
      </c>
      <c r="F40" s="25" t="s">
        <v>79</v>
      </c>
      <c r="G40" s="65">
        <f>60633-60633</f>
        <v>0</v>
      </c>
    </row>
    <row r="41" spans="1:7" ht="45.75" customHeight="1">
      <c r="A41" s="36" t="s">
        <v>563</v>
      </c>
      <c r="B41" s="19" t="s">
        <v>63</v>
      </c>
      <c r="C41" s="19" t="s">
        <v>65</v>
      </c>
      <c r="D41" s="19" t="s">
        <v>84</v>
      </c>
      <c r="E41" s="20" t="s">
        <v>43</v>
      </c>
      <c r="F41" s="21"/>
      <c r="G41" s="65">
        <f>G42</f>
        <v>329014</v>
      </c>
    </row>
    <row r="42" spans="1:7" s="40" customFormat="1" ht="72" customHeight="1">
      <c r="A42" s="75" t="s">
        <v>564</v>
      </c>
      <c r="B42" s="38" t="s">
        <v>63</v>
      </c>
      <c r="C42" s="38" t="s">
        <v>65</v>
      </c>
      <c r="D42" s="38" t="s">
        <v>84</v>
      </c>
      <c r="E42" s="48" t="s">
        <v>49</v>
      </c>
      <c r="F42" s="39"/>
      <c r="G42" s="68">
        <f>G44</f>
        <v>329014</v>
      </c>
    </row>
    <row r="43" spans="1:7" ht="30.75" customHeight="1">
      <c r="A43" s="26" t="s">
        <v>371</v>
      </c>
      <c r="B43" s="19" t="s">
        <v>63</v>
      </c>
      <c r="C43" s="19" t="s">
        <v>65</v>
      </c>
      <c r="D43" s="19" t="s">
        <v>84</v>
      </c>
      <c r="E43" s="20" t="s">
        <v>50</v>
      </c>
      <c r="F43" s="21"/>
      <c r="G43" s="65">
        <f>G44</f>
        <v>329014</v>
      </c>
    </row>
    <row r="44" spans="1:7" ht="31.5" customHeight="1">
      <c r="A44" s="37" t="s">
        <v>87</v>
      </c>
      <c r="B44" s="19" t="s">
        <v>63</v>
      </c>
      <c r="C44" s="19" t="s">
        <v>65</v>
      </c>
      <c r="D44" s="19" t="s">
        <v>84</v>
      </c>
      <c r="E44" s="20" t="s">
        <v>51</v>
      </c>
      <c r="F44" s="21"/>
      <c r="G44" s="65">
        <f>G45+G46</f>
        <v>329014</v>
      </c>
    </row>
    <row r="45" spans="1:7" ht="39">
      <c r="A45" s="24" t="s">
        <v>71</v>
      </c>
      <c r="B45" s="19" t="s">
        <v>63</v>
      </c>
      <c r="C45" s="19" t="s">
        <v>65</v>
      </c>
      <c r="D45" s="19" t="s">
        <v>84</v>
      </c>
      <c r="E45" s="20" t="s">
        <v>51</v>
      </c>
      <c r="F45" s="25" t="s">
        <v>72</v>
      </c>
      <c r="G45" s="65">
        <f>295773+1540-810.64</f>
        <v>296502.36</v>
      </c>
    </row>
    <row r="46" spans="1:7" ht="31.5" customHeight="1">
      <c r="A46" s="24" t="s">
        <v>34</v>
      </c>
      <c r="B46" s="19" t="s">
        <v>63</v>
      </c>
      <c r="C46" s="19" t="s">
        <v>65</v>
      </c>
      <c r="D46" s="19" t="s">
        <v>84</v>
      </c>
      <c r="E46" s="20" t="s">
        <v>51</v>
      </c>
      <c r="F46" s="25" t="s">
        <v>79</v>
      </c>
      <c r="G46" s="65">
        <f>33241-729.36</f>
        <v>32511.64</v>
      </c>
    </row>
    <row r="47" spans="1:7" ht="54.75" customHeight="1">
      <c r="A47" s="18" t="s">
        <v>565</v>
      </c>
      <c r="B47" s="19" t="s">
        <v>63</v>
      </c>
      <c r="C47" s="19" t="s">
        <v>65</v>
      </c>
      <c r="D47" s="19" t="s">
        <v>84</v>
      </c>
      <c r="E47" s="20" t="s">
        <v>6</v>
      </c>
      <c r="F47" s="25"/>
      <c r="G47" s="65">
        <f>G48</f>
        <v>592000</v>
      </c>
    </row>
    <row r="48" spans="1:7" s="40" customFormat="1" ht="72.75" customHeight="1">
      <c r="A48" s="18" t="s">
        <v>566</v>
      </c>
      <c r="B48" s="38" t="s">
        <v>63</v>
      </c>
      <c r="C48" s="38" t="s">
        <v>65</v>
      </c>
      <c r="D48" s="38" t="s">
        <v>84</v>
      </c>
      <c r="E48" s="48" t="s">
        <v>7</v>
      </c>
      <c r="F48" s="49"/>
      <c r="G48" s="68">
        <f>G50+G53</f>
        <v>592000</v>
      </c>
    </row>
    <row r="49" spans="1:7" ht="42" customHeight="1">
      <c r="A49" s="75" t="s">
        <v>10</v>
      </c>
      <c r="B49" s="19" t="s">
        <v>63</v>
      </c>
      <c r="C49" s="19" t="s">
        <v>65</v>
      </c>
      <c r="D49" s="19" t="s">
        <v>84</v>
      </c>
      <c r="E49" s="20" t="s">
        <v>9</v>
      </c>
      <c r="F49" s="25"/>
      <c r="G49" s="65">
        <f>G50+G53</f>
        <v>592000</v>
      </c>
    </row>
    <row r="50" spans="1:7" ht="44.25" customHeight="1">
      <c r="A50" s="37" t="s">
        <v>504</v>
      </c>
      <c r="B50" s="19" t="s">
        <v>63</v>
      </c>
      <c r="C50" s="19" t="s">
        <v>65</v>
      </c>
      <c r="D50" s="19" t="s">
        <v>84</v>
      </c>
      <c r="E50" s="19" t="s">
        <v>8</v>
      </c>
      <c r="F50" s="21"/>
      <c r="G50" s="65">
        <f>G51+G52</f>
        <v>296000</v>
      </c>
    </row>
    <row r="51" spans="1:7" ht="46.5" customHeight="1">
      <c r="A51" s="24" t="s">
        <v>71</v>
      </c>
      <c r="B51" s="19" t="s">
        <v>63</v>
      </c>
      <c r="C51" s="19" t="s">
        <v>65</v>
      </c>
      <c r="D51" s="19" t="s">
        <v>84</v>
      </c>
      <c r="E51" s="19" t="s">
        <v>8</v>
      </c>
      <c r="F51" s="25" t="s">
        <v>72</v>
      </c>
      <c r="G51" s="65">
        <f>289200-18960+1784+3559</f>
        <v>275583</v>
      </c>
    </row>
    <row r="52" spans="1:7" ht="26.25">
      <c r="A52" s="24" t="s">
        <v>34</v>
      </c>
      <c r="B52" s="19" t="s">
        <v>63</v>
      </c>
      <c r="C52" s="19" t="s">
        <v>65</v>
      </c>
      <c r="D52" s="19" t="s">
        <v>84</v>
      </c>
      <c r="E52" s="19" t="s">
        <v>8</v>
      </c>
      <c r="F52" s="25" t="s">
        <v>79</v>
      </c>
      <c r="G52" s="65">
        <f>3000+3800+18960-5343</f>
        <v>20417</v>
      </c>
    </row>
    <row r="53" spans="1:7" ht="35.25" customHeight="1">
      <c r="A53" s="37" t="s">
        <v>88</v>
      </c>
      <c r="B53" s="19" t="s">
        <v>63</v>
      </c>
      <c r="C53" s="19" t="s">
        <v>65</v>
      </c>
      <c r="D53" s="19" t="s">
        <v>84</v>
      </c>
      <c r="E53" s="19" t="s">
        <v>11</v>
      </c>
      <c r="F53" s="21"/>
      <c r="G53" s="65">
        <f>G54+G55</f>
        <v>296000</v>
      </c>
    </row>
    <row r="54" spans="1:7" ht="40.5" customHeight="1">
      <c r="A54" s="24" t="s">
        <v>71</v>
      </c>
      <c r="B54" s="19" t="s">
        <v>63</v>
      </c>
      <c r="C54" s="19" t="s">
        <v>65</v>
      </c>
      <c r="D54" s="19" t="s">
        <v>84</v>
      </c>
      <c r="E54" s="19" t="s">
        <v>11</v>
      </c>
      <c r="F54" s="25" t="s">
        <v>72</v>
      </c>
      <c r="G54" s="65">
        <f>193920+58564+39716+3800</f>
        <v>296000</v>
      </c>
    </row>
    <row r="55" spans="1:7" ht="27" customHeight="1" hidden="1">
      <c r="A55" s="24" t="s">
        <v>34</v>
      </c>
      <c r="B55" s="19" t="s">
        <v>63</v>
      </c>
      <c r="C55" s="19" t="s">
        <v>65</v>
      </c>
      <c r="D55" s="19" t="s">
        <v>84</v>
      </c>
      <c r="E55" s="19" t="s">
        <v>11</v>
      </c>
      <c r="F55" s="25" t="s">
        <v>79</v>
      </c>
      <c r="G55" s="65">
        <f>39716-39716</f>
        <v>0</v>
      </c>
    </row>
    <row r="56" spans="1:7" ht="18" customHeight="1">
      <c r="A56" s="24" t="s">
        <v>89</v>
      </c>
      <c r="B56" s="19" t="s">
        <v>63</v>
      </c>
      <c r="C56" s="19" t="s">
        <v>65</v>
      </c>
      <c r="D56" s="19" t="s">
        <v>84</v>
      </c>
      <c r="E56" s="19" t="s">
        <v>333</v>
      </c>
      <c r="F56" s="21"/>
      <c r="G56" s="65">
        <f>G57</f>
        <v>17191032.419999998</v>
      </c>
    </row>
    <row r="57" spans="1:7" ht="21" customHeight="1">
      <c r="A57" s="23" t="s">
        <v>90</v>
      </c>
      <c r="B57" s="19" t="s">
        <v>63</v>
      </c>
      <c r="C57" s="19" t="s">
        <v>65</v>
      </c>
      <c r="D57" s="19" t="s">
        <v>84</v>
      </c>
      <c r="E57" s="19" t="s">
        <v>334</v>
      </c>
      <c r="F57" s="21"/>
      <c r="G57" s="65">
        <f>G58</f>
        <v>17191032.419999998</v>
      </c>
    </row>
    <row r="58" spans="1:7" ht="32.25" customHeight="1">
      <c r="A58" s="23" t="s">
        <v>70</v>
      </c>
      <c r="B58" s="19" t="s">
        <v>63</v>
      </c>
      <c r="C58" s="19" t="s">
        <v>65</v>
      </c>
      <c r="D58" s="19" t="s">
        <v>84</v>
      </c>
      <c r="E58" s="19" t="s">
        <v>335</v>
      </c>
      <c r="F58" s="21"/>
      <c r="G58" s="65">
        <f>G59+G60+G61</f>
        <v>17191032.419999998</v>
      </c>
    </row>
    <row r="59" spans="1:7" ht="48.75" customHeight="1">
      <c r="A59" s="24" t="s">
        <v>71</v>
      </c>
      <c r="B59" s="19" t="s">
        <v>63</v>
      </c>
      <c r="C59" s="19" t="s">
        <v>65</v>
      </c>
      <c r="D59" s="19" t="s">
        <v>84</v>
      </c>
      <c r="E59" s="19" t="s">
        <v>335</v>
      </c>
      <c r="F59" s="25" t="s">
        <v>72</v>
      </c>
      <c r="G59" s="65">
        <v>17022582.33</v>
      </c>
    </row>
    <row r="60" spans="1:7" ht="30" customHeight="1">
      <c r="A60" s="24" t="s">
        <v>34</v>
      </c>
      <c r="B60" s="19" t="s">
        <v>63</v>
      </c>
      <c r="C60" s="19" t="s">
        <v>65</v>
      </c>
      <c r="D60" s="19" t="s">
        <v>84</v>
      </c>
      <c r="E60" s="19" t="s">
        <v>335</v>
      </c>
      <c r="F60" s="25" t="s">
        <v>79</v>
      </c>
      <c r="G60" s="78">
        <v>39463</v>
      </c>
    </row>
    <row r="61" spans="1:7" ht="18.75" customHeight="1">
      <c r="A61" s="26" t="s">
        <v>80</v>
      </c>
      <c r="B61" s="19" t="s">
        <v>63</v>
      </c>
      <c r="C61" s="19" t="s">
        <v>65</v>
      </c>
      <c r="D61" s="19" t="s">
        <v>84</v>
      </c>
      <c r="E61" s="19" t="s">
        <v>335</v>
      </c>
      <c r="F61" s="25" t="s">
        <v>81</v>
      </c>
      <c r="G61" s="65">
        <v>128987.09</v>
      </c>
    </row>
    <row r="62" spans="1:7" ht="13.5">
      <c r="A62" s="18" t="s">
        <v>91</v>
      </c>
      <c r="B62" s="19" t="s">
        <v>63</v>
      </c>
      <c r="C62" s="19" t="s">
        <v>65</v>
      </c>
      <c r="D62" s="19" t="s">
        <v>84</v>
      </c>
      <c r="E62" s="19" t="s">
        <v>336</v>
      </c>
      <c r="F62" s="21"/>
      <c r="G62" s="65">
        <f>G63+G67</f>
        <v>325600</v>
      </c>
    </row>
    <row r="63" spans="1:7" ht="17.25" customHeight="1">
      <c r="A63" s="75" t="s">
        <v>37</v>
      </c>
      <c r="B63" s="19" t="s">
        <v>63</v>
      </c>
      <c r="C63" s="19" t="s">
        <v>65</v>
      </c>
      <c r="D63" s="19" t="s">
        <v>84</v>
      </c>
      <c r="E63" s="19" t="s">
        <v>35</v>
      </c>
      <c r="F63" s="21"/>
      <c r="G63" s="65">
        <f>G64</f>
        <v>296000</v>
      </c>
    </row>
    <row r="64" spans="1:7" ht="27.75" customHeight="1">
      <c r="A64" s="23" t="s">
        <v>93</v>
      </c>
      <c r="B64" s="19" t="s">
        <v>63</v>
      </c>
      <c r="C64" s="19" t="s">
        <v>65</v>
      </c>
      <c r="D64" s="19" t="s">
        <v>84</v>
      </c>
      <c r="E64" s="19" t="s">
        <v>36</v>
      </c>
      <c r="F64" s="21"/>
      <c r="G64" s="65">
        <f>G65+G66</f>
        <v>296000</v>
      </c>
    </row>
    <row r="65" spans="1:7" ht="39">
      <c r="A65" s="24" t="s">
        <v>71</v>
      </c>
      <c r="B65" s="19" t="s">
        <v>63</v>
      </c>
      <c r="C65" s="19" t="s">
        <v>65</v>
      </c>
      <c r="D65" s="19" t="s">
        <v>84</v>
      </c>
      <c r="E65" s="19" t="s">
        <v>36</v>
      </c>
      <c r="F65" s="25" t="s">
        <v>72</v>
      </c>
      <c r="G65" s="65">
        <f>208320+62913+20967+3800</f>
        <v>296000</v>
      </c>
    </row>
    <row r="66" spans="1:7" ht="27" customHeight="1" hidden="1">
      <c r="A66" s="24" t="s">
        <v>78</v>
      </c>
      <c r="B66" s="19" t="s">
        <v>63</v>
      </c>
      <c r="C66" s="19" t="s">
        <v>65</v>
      </c>
      <c r="D66" s="19" t="s">
        <v>84</v>
      </c>
      <c r="E66" s="19" t="s">
        <v>36</v>
      </c>
      <c r="F66" s="25" t="s">
        <v>79</v>
      </c>
      <c r="G66" s="65">
        <f>20967-20967</f>
        <v>0</v>
      </c>
    </row>
    <row r="67" spans="1:7" ht="13.5">
      <c r="A67" s="18" t="s">
        <v>92</v>
      </c>
      <c r="B67" s="19" t="s">
        <v>63</v>
      </c>
      <c r="C67" s="19" t="s">
        <v>65</v>
      </c>
      <c r="D67" s="19" t="s">
        <v>84</v>
      </c>
      <c r="E67" s="19" t="s">
        <v>337</v>
      </c>
      <c r="F67" s="21"/>
      <c r="G67" s="65">
        <f>G68</f>
        <v>29600</v>
      </c>
    </row>
    <row r="68" spans="1:7" ht="39">
      <c r="A68" s="157" t="s">
        <v>567</v>
      </c>
      <c r="B68" s="19" t="s">
        <v>63</v>
      </c>
      <c r="C68" s="19" t="s">
        <v>65</v>
      </c>
      <c r="D68" s="19" t="s">
        <v>84</v>
      </c>
      <c r="E68" s="19" t="s">
        <v>415</v>
      </c>
      <c r="F68" s="21"/>
      <c r="G68" s="65">
        <f>G69</f>
        <v>29600</v>
      </c>
    </row>
    <row r="69" spans="1:7" ht="39">
      <c r="A69" s="24" t="s">
        <v>71</v>
      </c>
      <c r="B69" s="19" t="s">
        <v>63</v>
      </c>
      <c r="C69" s="19" t="s">
        <v>65</v>
      </c>
      <c r="D69" s="19" t="s">
        <v>84</v>
      </c>
      <c r="E69" s="19" t="s">
        <v>415</v>
      </c>
      <c r="F69" s="25" t="s">
        <v>72</v>
      </c>
      <c r="G69" s="65">
        <f>22442+6778+380</f>
        <v>29600</v>
      </c>
    </row>
    <row r="70" spans="1:7" ht="13.5">
      <c r="A70" s="90" t="s">
        <v>430</v>
      </c>
      <c r="B70" s="19" t="s">
        <v>63</v>
      </c>
      <c r="C70" s="19" t="s">
        <v>65</v>
      </c>
      <c r="D70" s="19" t="s">
        <v>147</v>
      </c>
      <c r="E70" s="19"/>
      <c r="F70" s="25"/>
      <c r="G70" s="65">
        <f>G71</f>
        <v>16600</v>
      </c>
    </row>
    <row r="71" spans="1:7" ht="13.5">
      <c r="A71" s="18" t="s">
        <v>91</v>
      </c>
      <c r="B71" s="19" t="s">
        <v>63</v>
      </c>
      <c r="C71" s="19" t="s">
        <v>65</v>
      </c>
      <c r="D71" s="19" t="s">
        <v>147</v>
      </c>
      <c r="E71" s="19" t="s">
        <v>336</v>
      </c>
      <c r="F71" s="25"/>
      <c r="G71" s="65">
        <f>G72</f>
        <v>16600</v>
      </c>
    </row>
    <row r="72" spans="1:7" ht="13.5">
      <c r="A72" s="18" t="s">
        <v>92</v>
      </c>
      <c r="B72" s="19" t="s">
        <v>63</v>
      </c>
      <c r="C72" s="19" t="s">
        <v>65</v>
      </c>
      <c r="D72" s="19" t="s">
        <v>147</v>
      </c>
      <c r="E72" s="19" t="s">
        <v>337</v>
      </c>
      <c r="F72" s="25"/>
      <c r="G72" s="65">
        <f>G73</f>
        <v>16600</v>
      </c>
    </row>
    <row r="73" spans="1:7" ht="39">
      <c r="A73" s="37" t="s">
        <v>432</v>
      </c>
      <c r="B73" s="19" t="s">
        <v>63</v>
      </c>
      <c r="C73" s="19" t="s">
        <v>65</v>
      </c>
      <c r="D73" s="19" t="s">
        <v>147</v>
      </c>
      <c r="E73" s="19" t="s">
        <v>431</v>
      </c>
      <c r="F73" s="25"/>
      <c r="G73" s="65">
        <f>G74</f>
        <v>16600</v>
      </c>
    </row>
    <row r="74" spans="1:7" ht="13.5">
      <c r="A74" s="24" t="s">
        <v>78</v>
      </c>
      <c r="B74" s="19" t="s">
        <v>63</v>
      </c>
      <c r="C74" s="19" t="s">
        <v>65</v>
      </c>
      <c r="D74" s="19" t="s">
        <v>147</v>
      </c>
      <c r="E74" s="19" t="s">
        <v>431</v>
      </c>
      <c r="F74" s="25" t="s">
        <v>79</v>
      </c>
      <c r="G74" s="65">
        <f>16600</f>
        <v>16600</v>
      </c>
    </row>
    <row r="75" spans="1:7" ht="26.25">
      <c r="A75" s="18" t="s">
        <v>94</v>
      </c>
      <c r="B75" s="19" t="s">
        <v>63</v>
      </c>
      <c r="C75" s="19" t="s">
        <v>65</v>
      </c>
      <c r="D75" s="19" t="s">
        <v>95</v>
      </c>
      <c r="E75" s="19"/>
      <c r="F75" s="21"/>
      <c r="G75" s="65">
        <f>G76</f>
        <v>396700</v>
      </c>
    </row>
    <row r="76" spans="1:7" ht="33.75" customHeight="1">
      <c r="A76" s="103" t="s">
        <v>96</v>
      </c>
      <c r="B76" s="19" t="s">
        <v>63</v>
      </c>
      <c r="C76" s="19" t="s">
        <v>65</v>
      </c>
      <c r="D76" s="19" t="s">
        <v>95</v>
      </c>
      <c r="E76" s="27" t="s">
        <v>338</v>
      </c>
      <c r="F76" s="25"/>
      <c r="G76" s="65">
        <f>G77</f>
        <v>396700</v>
      </c>
    </row>
    <row r="77" spans="1:7" ht="13.5">
      <c r="A77" s="103" t="s">
        <v>97</v>
      </c>
      <c r="B77" s="19" t="s">
        <v>63</v>
      </c>
      <c r="C77" s="19" t="s">
        <v>65</v>
      </c>
      <c r="D77" s="19" t="s">
        <v>95</v>
      </c>
      <c r="E77" s="27" t="s">
        <v>339</v>
      </c>
      <c r="F77" s="25"/>
      <c r="G77" s="65">
        <f>G78</f>
        <v>396700</v>
      </c>
    </row>
    <row r="78" spans="1:7" ht="26.25">
      <c r="A78" s="23" t="s">
        <v>70</v>
      </c>
      <c r="B78" s="19" t="s">
        <v>63</v>
      </c>
      <c r="C78" s="19" t="s">
        <v>65</v>
      </c>
      <c r="D78" s="19" t="s">
        <v>95</v>
      </c>
      <c r="E78" s="27" t="s">
        <v>340</v>
      </c>
      <c r="F78" s="21"/>
      <c r="G78" s="65">
        <f>G79+G80+G81</f>
        <v>396700</v>
      </c>
    </row>
    <row r="79" spans="1:7" ht="39">
      <c r="A79" s="24" t="s">
        <v>71</v>
      </c>
      <c r="B79" s="19" t="s">
        <v>63</v>
      </c>
      <c r="C79" s="19" t="s">
        <v>65</v>
      </c>
      <c r="D79" s="19" t="s">
        <v>95</v>
      </c>
      <c r="E79" s="27" t="s">
        <v>340</v>
      </c>
      <c r="F79" s="25" t="s">
        <v>72</v>
      </c>
      <c r="G79" s="65">
        <f>559000-151300-11000</f>
        <v>396700</v>
      </c>
    </row>
    <row r="80" spans="1:7" ht="27" customHeight="1" hidden="1">
      <c r="A80" s="24" t="s">
        <v>78</v>
      </c>
      <c r="B80" s="19" t="s">
        <v>63</v>
      </c>
      <c r="C80" s="19" t="s">
        <v>65</v>
      </c>
      <c r="D80" s="19" t="s">
        <v>95</v>
      </c>
      <c r="E80" s="27" t="s">
        <v>340</v>
      </c>
      <c r="F80" s="25" t="s">
        <v>79</v>
      </c>
      <c r="G80" s="65"/>
    </row>
    <row r="81" spans="1:7" ht="27" customHeight="1" hidden="1">
      <c r="A81" s="26" t="s">
        <v>80</v>
      </c>
      <c r="B81" s="19" t="s">
        <v>63</v>
      </c>
      <c r="C81" s="19" t="s">
        <v>65</v>
      </c>
      <c r="D81" s="19" t="s">
        <v>95</v>
      </c>
      <c r="E81" s="27" t="s">
        <v>340</v>
      </c>
      <c r="F81" s="25" t="s">
        <v>81</v>
      </c>
      <c r="G81" s="65"/>
    </row>
    <row r="82" spans="1:7" ht="13.5">
      <c r="A82" s="132" t="s">
        <v>529</v>
      </c>
      <c r="B82" s="19" t="s">
        <v>63</v>
      </c>
      <c r="C82" s="19" t="s">
        <v>65</v>
      </c>
      <c r="D82" s="19" t="s">
        <v>98</v>
      </c>
      <c r="E82" s="27"/>
      <c r="F82" s="25"/>
      <c r="G82" s="65">
        <f>G83</f>
        <v>103000</v>
      </c>
    </row>
    <row r="83" spans="1:7" ht="13.5">
      <c r="A83" s="18" t="s">
        <v>91</v>
      </c>
      <c r="B83" s="19" t="s">
        <v>63</v>
      </c>
      <c r="C83" s="19" t="s">
        <v>65</v>
      </c>
      <c r="D83" s="19" t="s">
        <v>98</v>
      </c>
      <c r="E83" s="27" t="s">
        <v>336</v>
      </c>
      <c r="F83" s="25"/>
      <c r="G83" s="65">
        <f>G84</f>
        <v>103000</v>
      </c>
    </row>
    <row r="84" spans="1:7" ht="13.5">
      <c r="A84" s="26" t="s">
        <v>99</v>
      </c>
      <c r="B84" s="19" t="s">
        <v>63</v>
      </c>
      <c r="C84" s="19" t="s">
        <v>65</v>
      </c>
      <c r="D84" s="19" t="s">
        <v>98</v>
      </c>
      <c r="E84" s="27" t="s">
        <v>531</v>
      </c>
      <c r="F84" s="25"/>
      <c r="G84" s="65">
        <f>G85</f>
        <v>103000</v>
      </c>
    </row>
    <row r="85" spans="1:7" ht="13.5">
      <c r="A85" s="26" t="s">
        <v>100</v>
      </c>
      <c r="B85" s="19" t="s">
        <v>63</v>
      </c>
      <c r="C85" s="19" t="s">
        <v>65</v>
      </c>
      <c r="D85" s="19" t="s">
        <v>98</v>
      </c>
      <c r="E85" s="27" t="s">
        <v>530</v>
      </c>
      <c r="F85" s="25"/>
      <c r="G85" s="65">
        <f>G86</f>
        <v>103000</v>
      </c>
    </row>
    <row r="86" spans="1:7" ht="14.25" customHeight="1">
      <c r="A86" s="26" t="s">
        <v>80</v>
      </c>
      <c r="B86" s="19" t="s">
        <v>63</v>
      </c>
      <c r="C86" s="19" t="s">
        <v>65</v>
      </c>
      <c r="D86" s="19" t="s">
        <v>98</v>
      </c>
      <c r="E86" s="27" t="s">
        <v>530</v>
      </c>
      <c r="F86" s="25" t="s">
        <v>81</v>
      </c>
      <c r="G86" s="65">
        <f>103000</f>
        <v>103000</v>
      </c>
    </row>
    <row r="87" spans="1:7" ht="13.5" customHeight="1" hidden="1">
      <c r="A87" s="18" t="s">
        <v>101</v>
      </c>
      <c r="B87" s="19" t="s">
        <v>63</v>
      </c>
      <c r="C87" s="19" t="s">
        <v>65</v>
      </c>
      <c r="D87" s="19" t="s">
        <v>102</v>
      </c>
      <c r="E87" s="19"/>
      <c r="F87" s="21"/>
      <c r="G87" s="65">
        <f>G89</f>
        <v>0</v>
      </c>
    </row>
    <row r="88" spans="1:7" ht="13.5" customHeight="1" hidden="1">
      <c r="A88" s="24" t="s">
        <v>103</v>
      </c>
      <c r="B88" s="19" t="s">
        <v>63</v>
      </c>
      <c r="C88" s="19" t="s">
        <v>65</v>
      </c>
      <c r="D88" s="19" t="s">
        <v>102</v>
      </c>
      <c r="E88" s="20" t="s">
        <v>341</v>
      </c>
      <c r="F88" s="29" t="s">
        <v>104</v>
      </c>
      <c r="G88" s="65">
        <f>G89</f>
        <v>0</v>
      </c>
    </row>
    <row r="89" spans="1:7" ht="13.5" customHeight="1" hidden="1">
      <c r="A89" s="24" t="s">
        <v>101</v>
      </c>
      <c r="B89" s="19" t="s">
        <v>63</v>
      </c>
      <c r="C89" s="19" t="s">
        <v>65</v>
      </c>
      <c r="D89" s="19" t="s">
        <v>102</v>
      </c>
      <c r="E89" s="20" t="s">
        <v>342</v>
      </c>
      <c r="F89" s="29" t="s">
        <v>104</v>
      </c>
      <c r="G89" s="65">
        <f>G90</f>
        <v>0</v>
      </c>
    </row>
    <row r="90" spans="1:7" ht="13.5" customHeight="1" hidden="1">
      <c r="A90" s="23" t="s">
        <v>105</v>
      </c>
      <c r="B90" s="19" t="s">
        <v>63</v>
      </c>
      <c r="C90" s="19" t="s">
        <v>65</v>
      </c>
      <c r="D90" s="19" t="s">
        <v>102</v>
      </c>
      <c r="E90" s="20" t="s">
        <v>343</v>
      </c>
      <c r="F90" s="29" t="s">
        <v>104</v>
      </c>
      <c r="G90" s="65">
        <f>G91</f>
        <v>0</v>
      </c>
    </row>
    <row r="91" spans="1:7" ht="27" customHeight="1" hidden="1">
      <c r="A91" s="24" t="s">
        <v>80</v>
      </c>
      <c r="B91" s="19" t="s">
        <v>63</v>
      </c>
      <c r="C91" s="19" t="s">
        <v>65</v>
      </c>
      <c r="D91" s="19" t="s">
        <v>102</v>
      </c>
      <c r="E91" s="20" t="s">
        <v>343</v>
      </c>
      <c r="F91" s="29" t="s">
        <v>81</v>
      </c>
      <c r="G91" s="65">
        <f>50000-50000</f>
        <v>0</v>
      </c>
    </row>
    <row r="92" spans="1:7" ht="13.5">
      <c r="A92" s="18" t="s">
        <v>106</v>
      </c>
      <c r="B92" s="19" t="s">
        <v>63</v>
      </c>
      <c r="C92" s="19" t="s">
        <v>65</v>
      </c>
      <c r="D92" s="19" t="s">
        <v>107</v>
      </c>
      <c r="E92" s="19"/>
      <c r="F92" s="21"/>
      <c r="G92" s="65">
        <f>G93+G114+G146+G157+G163+G173+G125+G137+G130+G120+G152</f>
        <v>27818434.9</v>
      </c>
    </row>
    <row r="93" spans="1:7" ht="42" customHeight="1">
      <c r="A93" s="18" t="s">
        <v>494</v>
      </c>
      <c r="B93" s="19" t="s">
        <v>63</v>
      </c>
      <c r="C93" s="19" t="s">
        <v>65</v>
      </c>
      <c r="D93" s="19" t="s">
        <v>107</v>
      </c>
      <c r="E93" s="19" t="s">
        <v>324</v>
      </c>
      <c r="F93" s="21"/>
      <c r="G93" s="65">
        <f>G105+G98+G94</f>
        <v>163935.94</v>
      </c>
    </row>
    <row r="94" spans="1:7" ht="57" customHeight="1">
      <c r="A94" s="73" t="s">
        <v>568</v>
      </c>
      <c r="B94" s="19" t="s">
        <v>63</v>
      </c>
      <c r="C94" s="19" t="s">
        <v>65</v>
      </c>
      <c r="D94" s="19" t="s">
        <v>107</v>
      </c>
      <c r="E94" s="19" t="s">
        <v>355</v>
      </c>
      <c r="F94" s="21"/>
      <c r="G94" s="65">
        <f>G95</f>
        <v>13240</v>
      </c>
    </row>
    <row r="95" spans="1:7" ht="32.25" customHeight="1">
      <c r="A95" s="73" t="s">
        <v>486</v>
      </c>
      <c r="B95" s="19" t="s">
        <v>63</v>
      </c>
      <c r="C95" s="19" t="s">
        <v>65</v>
      </c>
      <c r="D95" s="19" t="s">
        <v>107</v>
      </c>
      <c r="E95" s="19" t="s">
        <v>221</v>
      </c>
      <c r="F95" s="21"/>
      <c r="G95" s="65">
        <f>G96</f>
        <v>13240</v>
      </c>
    </row>
    <row r="96" spans="1:7" ht="15.75" customHeight="1">
      <c r="A96" s="24" t="s">
        <v>496</v>
      </c>
      <c r="B96" s="19" t="s">
        <v>63</v>
      </c>
      <c r="C96" s="19" t="s">
        <v>65</v>
      </c>
      <c r="D96" s="19" t="s">
        <v>107</v>
      </c>
      <c r="E96" s="31" t="s">
        <v>495</v>
      </c>
      <c r="F96" s="21"/>
      <c r="G96" s="65">
        <f>G97</f>
        <v>13240</v>
      </c>
    </row>
    <row r="97" spans="1:7" ht="28.5" customHeight="1">
      <c r="A97" s="24" t="s">
        <v>34</v>
      </c>
      <c r="B97" s="19" t="s">
        <v>63</v>
      </c>
      <c r="C97" s="19" t="s">
        <v>65</v>
      </c>
      <c r="D97" s="19" t="s">
        <v>107</v>
      </c>
      <c r="E97" s="31" t="s">
        <v>495</v>
      </c>
      <c r="F97" s="21" t="s">
        <v>79</v>
      </c>
      <c r="G97" s="65">
        <v>13240</v>
      </c>
    </row>
    <row r="98" spans="1:7" ht="65.25" customHeight="1">
      <c r="A98" s="24" t="s">
        <v>561</v>
      </c>
      <c r="B98" s="19" t="s">
        <v>63</v>
      </c>
      <c r="C98" s="38" t="s">
        <v>65</v>
      </c>
      <c r="D98" s="38" t="s">
        <v>107</v>
      </c>
      <c r="E98" s="38" t="s">
        <v>325</v>
      </c>
      <c r="F98" s="39"/>
      <c r="G98" s="68">
        <f>G99+G102</f>
        <v>14995.94</v>
      </c>
    </row>
    <row r="99" spans="1:7" ht="39" customHeight="1" hidden="1">
      <c r="A99" s="89" t="s">
        <v>289</v>
      </c>
      <c r="B99" s="19" t="s">
        <v>63</v>
      </c>
      <c r="C99" s="19" t="s">
        <v>65</v>
      </c>
      <c r="D99" s="19" t="s">
        <v>107</v>
      </c>
      <c r="E99" s="19" t="s">
        <v>328</v>
      </c>
      <c r="F99" s="21"/>
      <c r="G99" s="65">
        <f>G101</f>
        <v>0</v>
      </c>
    </row>
    <row r="100" spans="1:7" ht="78.75" customHeight="1" hidden="1">
      <c r="A100" s="76" t="s">
        <v>436</v>
      </c>
      <c r="B100" s="19" t="s">
        <v>63</v>
      </c>
      <c r="C100" s="19" t="s">
        <v>65</v>
      </c>
      <c r="D100" s="19" t="s">
        <v>107</v>
      </c>
      <c r="E100" s="77" t="s">
        <v>435</v>
      </c>
      <c r="F100" s="21"/>
      <c r="G100" s="65">
        <f>G101</f>
        <v>0</v>
      </c>
    </row>
    <row r="101" spans="1:7" ht="26.25" customHeight="1" hidden="1">
      <c r="A101" s="24" t="s">
        <v>34</v>
      </c>
      <c r="B101" s="19" t="s">
        <v>63</v>
      </c>
      <c r="C101" s="19" t="s">
        <v>65</v>
      </c>
      <c r="D101" s="19" t="s">
        <v>107</v>
      </c>
      <c r="E101" s="77" t="s">
        <v>435</v>
      </c>
      <c r="F101" s="21" t="s">
        <v>79</v>
      </c>
      <c r="G101" s="65"/>
    </row>
    <row r="102" spans="1:7" ht="28.5" customHeight="1">
      <c r="A102" s="76" t="s">
        <v>487</v>
      </c>
      <c r="B102" s="19" t="s">
        <v>63</v>
      </c>
      <c r="C102" s="19" t="s">
        <v>65</v>
      </c>
      <c r="D102" s="19" t="s">
        <v>107</v>
      </c>
      <c r="E102" s="19" t="s">
        <v>488</v>
      </c>
      <c r="F102" s="21"/>
      <c r="G102" s="65">
        <f>G103</f>
        <v>14995.94</v>
      </c>
    </row>
    <row r="103" spans="1:7" ht="33.75" customHeight="1">
      <c r="A103" s="73" t="s">
        <v>490</v>
      </c>
      <c r="B103" s="19" t="s">
        <v>63</v>
      </c>
      <c r="C103" s="19" t="s">
        <v>65</v>
      </c>
      <c r="D103" s="19" t="s">
        <v>107</v>
      </c>
      <c r="E103" s="31" t="s">
        <v>489</v>
      </c>
      <c r="F103" s="21"/>
      <c r="G103" s="65">
        <f>G104</f>
        <v>14995.94</v>
      </c>
    </row>
    <row r="104" spans="1:7" ht="27" customHeight="1">
      <c r="A104" s="24" t="s">
        <v>34</v>
      </c>
      <c r="B104" s="19" t="s">
        <v>63</v>
      </c>
      <c r="C104" s="19" t="s">
        <v>65</v>
      </c>
      <c r="D104" s="19" t="s">
        <v>107</v>
      </c>
      <c r="E104" s="31" t="s">
        <v>489</v>
      </c>
      <c r="F104" s="21" t="s">
        <v>79</v>
      </c>
      <c r="G104" s="65">
        <v>14995.94</v>
      </c>
    </row>
    <row r="105" spans="1:7" ht="57.75" customHeight="1">
      <c r="A105" s="23" t="s">
        <v>569</v>
      </c>
      <c r="B105" s="19" t="s">
        <v>63</v>
      </c>
      <c r="C105" s="38" t="s">
        <v>65</v>
      </c>
      <c r="D105" s="38" t="s">
        <v>107</v>
      </c>
      <c r="E105" s="38" t="s">
        <v>330</v>
      </c>
      <c r="F105" s="39"/>
      <c r="G105" s="68">
        <f>G106+G111</f>
        <v>135700</v>
      </c>
    </row>
    <row r="106" spans="1:7" ht="30" customHeight="1">
      <c r="A106" s="23" t="s">
        <v>344</v>
      </c>
      <c r="B106" s="19" t="s">
        <v>63</v>
      </c>
      <c r="C106" s="19" t="s">
        <v>65</v>
      </c>
      <c r="D106" s="19" t="s">
        <v>107</v>
      </c>
      <c r="E106" s="19" t="s">
        <v>331</v>
      </c>
      <c r="F106" s="21"/>
      <c r="G106" s="65">
        <f>G107+G109</f>
        <v>127300</v>
      </c>
    </row>
    <row r="107" spans="1:7" ht="34.5" customHeight="1">
      <c r="A107" s="23" t="s">
        <v>108</v>
      </c>
      <c r="B107" s="19" t="s">
        <v>63</v>
      </c>
      <c r="C107" s="19" t="s">
        <v>65</v>
      </c>
      <c r="D107" s="19" t="s">
        <v>107</v>
      </c>
      <c r="E107" s="19" t="s">
        <v>345</v>
      </c>
      <c r="F107" s="21"/>
      <c r="G107" s="65">
        <f>G108</f>
        <v>124300</v>
      </c>
    </row>
    <row r="108" spans="1:7" ht="26.25">
      <c r="A108" s="24" t="s">
        <v>109</v>
      </c>
      <c r="B108" s="19" t="s">
        <v>63</v>
      </c>
      <c r="C108" s="19" t="s">
        <v>65</v>
      </c>
      <c r="D108" s="19" t="s">
        <v>107</v>
      </c>
      <c r="E108" s="19" t="s">
        <v>345</v>
      </c>
      <c r="F108" s="25" t="s">
        <v>110</v>
      </c>
      <c r="G108" s="65">
        <f>122900+1400</f>
        <v>124300</v>
      </c>
    </row>
    <row r="109" spans="1:7" ht="18.75" customHeight="1">
      <c r="A109" s="23" t="s">
        <v>346</v>
      </c>
      <c r="B109" s="19" t="s">
        <v>63</v>
      </c>
      <c r="C109" s="19" t="s">
        <v>65</v>
      </c>
      <c r="D109" s="19" t="s">
        <v>107</v>
      </c>
      <c r="E109" s="19" t="s">
        <v>347</v>
      </c>
      <c r="F109" s="25"/>
      <c r="G109" s="65">
        <f>G110</f>
        <v>3000</v>
      </c>
    </row>
    <row r="110" spans="1:7" ht="26.25">
      <c r="A110" s="24" t="s">
        <v>109</v>
      </c>
      <c r="B110" s="19" t="s">
        <v>63</v>
      </c>
      <c r="C110" s="19" t="s">
        <v>65</v>
      </c>
      <c r="D110" s="19" t="s">
        <v>107</v>
      </c>
      <c r="E110" s="19" t="s">
        <v>347</v>
      </c>
      <c r="F110" s="25" t="s">
        <v>110</v>
      </c>
      <c r="G110" s="65">
        <v>3000</v>
      </c>
    </row>
    <row r="111" spans="1:7" ht="26.25">
      <c r="A111" s="75" t="s">
        <v>332</v>
      </c>
      <c r="B111" s="19" t="s">
        <v>63</v>
      </c>
      <c r="C111" s="19" t="s">
        <v>65</v>
      </c>
      <c r="D111" s="19" t="s">
        <v>107</v>
      </c>
      <c r="E111" s="19" t="s">
        <v>287</v>
      </c>
      <c r="F111" s="25"/>
      <c r="G111" s="65">
        <f>G112</f>
        <v>8400</v>
      </c>
    </row>
    <row r="112" spans="1:7" ht="21" customHeight="1">
      <c r="A112" s="76" t="s">
        <v>114</v>
      </c>
      <c r="B112" s="19" t="s">
        <v>63</v>
      </c>
      <c r="C112" s="19" t="s">
        <v>65</v>
      </c>
      <c r="D112" s="19" t="s">
        <v>107</v>
      </c>
      <c r="E112" s="19" t="s">
        <v>525</v>
      </c>
      <c r="F112" s="25"/>
      <c r="G112" s="65">
        <f>G113</f>
        <v>8400</v>
      </c>
    </row>
    <row r="113" spans="1:7" ht="26.25">
      <c r="A113" s="24" t="s">
        <v>34</v>
      </c>
      <c r="B113" s="19" t="s">
        <v>63</v>
      </c>
      <c r="C113" s="19" t="s">
        <v>65</v>
      </c>
      <c r="D113" s="19" t="s">
        <v>107</v>
      </c>
      <c r="E113" s="19" t="s">
        <v>525</v>
      </c>
      <c r="F113" s="25" t="s">
        <v>79</v>
      </c>
      <c r="G113" s="65">
        <v>8400</v>
      </c>
    </row>
    <row r="114" spans="1:7" ht="26.25">
      <c r="A114" s="91" t="s">
        <v>570</v>
      </c>
      <c r="B114" s="19" t="s">
        <v>63</v>
      </c>
      <c r="C114" s="19" t="s">
        <v>65</v>
      </c>
      <c r="D114" s="19" t="s">
        <v>107</v>
      </c>
      <c r="E114" s="19" t="s">
        <v>39</v>
      </c>
      <c r="F114" s="25"/>
      <c r="G114" s="65">
        <f>G115</f>
        <v>1901142.1700000002</v>
      </c>
    </row>
    <row r="115" spans="1:7" ht="59.25" customHeight="1">
      <c r="A115" s="92" t="s">
        <v>571</v>
      </c>
      <c r="B115" s="19" t="s">
        <v>63</v>
      </c>
      <c r="C115" s="38" t="s">
        <v>65</v>
      </c>
      <c r="D115" s="38" t="s">
        <v>107</v>
      </c>
      <c r="E115" s="38" t="s">
        <v>40</v>
      </c>
      <c r="F115" s="49"/>
      <c r="G115" s="68">
        <f>G116</f>
        <v>1901142.1700000002</v>
      </c>
    </row>
    <row r="116" spans="1:7" ht="28.5" customHeight="1">
      <c r="A116" s="92" t="s">
        <v>130</v>
      </c>
      <c r="B116" s="19" t="s">
        <v>63</v>
      </c>
      <c r="C116" s="19" t="s">
        <v>65</v>
      </c>
      <c r="D116" s="19" t="s">
        <v>107</v>
      </c>
      <c r="E116" s="19" t="s">
        <v>303</v>
      </c>
      <c r="F116" s="25"/>
      <c r="G116" s="65">
        <f>G117</f>
        <v>1901142.1700000002</v>
      </c>
    </row>
    <row r="117" spans="1:7" ht="13.5">
      <c r="A117" s="92" t="s">
        <v>111</v>
      </c>
      <c r="B117" s="19" t="s">
        <v>63</v>
      </c>
      <c r="C117" s="19" t="s">
        <v>65</v>
      </c>
      <c r="D117" s="19" t="s">
        <v>107</v>
      </c>
      <c r="E117" s="19" t="s">
        <v>41</v>
      </c>
      <c r="F117" s="25"/>
      <c r="G117" s="65">
        <f>G119+G118</f>
        <v>1901142.1700000002</v>
      </c>
    </row>
    <row r="118" spans="1:7" ht="39">
      <c r="A118" s="24" t="s">
        <v>71</v>
      </c>
      <c r="B118" s="19" t="s">
        <v>63</v>
      </c>
      <c r="C118" s="19" t="s">
        <v>65</v>
      </c>
      <c r="D118" s="19" t="s">
        <v>107</v>
      </c>
      <c r="E118" s="19" t="s">
        <v>41</v>
      </c>
      <c r="F118" s="25" t="s">
        <v>72</v>
      </c>
      <c r="G118" s="65">
        <v>25036.06</v>
      </c>
    </row>
    <row r="119" spans="1:7" ht="26.25">
      <c r="A119" s="24" t="s">
        <v>34</v>
      </c>
      <c r="B119" s="19" t="s">
        <v>63</v>
      </c>
      <c r="C119" s="19" t="s">
        <v>65</v>
      </c>
      <c r="D119" s="19" t="s">
        <v>107</v>
      </c>
      <c r="E119" s="19" t="s">
        <v>41</v>
      </c>
      <c r="F119" s="21" t="s">
        <v>79</v>
      </c>
      <c r="G119" s="65">
        <v>1876106.11</v>
      </c>
    </row>
    <row r="120" spans="1:7" ht="39">
      <c r="A120" s="36" t="s">
        <v>563</v>
      </c>
      <c r="B120" s="19" t="s">
        <v>63</v>
      </c>
      <c r="C120" s="19" t="s">
        <v>65</v>
      </c>
      <c r="D120" s="19" t="s">
        <v>107</v>
      </c>
      <c r="E120" s="20" t="s">
        <v>43</v>
      </c>
      <c r="F120" s="21"/>
      <c r="G120" s="65">
        <f>G121</f>
        <v>80000</v>
      </c>
    </row>
    <row r="121" spans="1:7" ht="92.25">
      <c r="A121" s="75" t="s">
        <v>564</v>
      </c>
      <c r="B121" s="19" t="s">
        <v>63</v>
      </c>
      <c r="C121" s="19" t="s">
        <v>65</v>
      </c>
      <c r="D121" s="19" t="s">
        <v>107</v>
      </c>
      <c r="E121" s="48" t="s">
        <v>49</v>
      </c>
      <c r="F121" s="39"/>
      <c r="G121" s="68">
        <f>G122</f>
        <v>80000</v>
      </c>
    </row>
    <row r="122" spans="1:7" ht="26.25">
      <c r="A122" s="26" t="s">
        <v>371</v>
      </c>
      <c r="B122" s="19" t="s">
        <v>63</v>
      </c>
      <c r="C122" s="19" t="s">
        <v>65</v>
      </c>
      <c r="D122" s="19" t="s">
        <v>107</v>
      </c>
      <c r="E122" s="20" t="s">
        <v>50</v>
      </c>
      <c r="F122" s="21"/>
      <c r="G122" s="65">
        <f>G123</f>
        <v>80000</v>
      </c>
    </row>
    <row r="123" spans="1:7" ht="26.25">
      <c r="A123" s="24" t="s">
        <v>523</v>
      </c>
      <c r="B123" s="19" t="s">
        <v>63</v>
      </c>
      <c r="C123" s="19" t="s">
        <v>65</v>
      </c>
      <c r="D123" s="19" t="s">
        <v>107</v>
      </c>
      <c r="E123" s="20" t="s">
        <v>524</v>
      </c>
      <c r="F123" s="21"/>
      <c r="G123" s="65">
        <f>G124</f>
        <v>80000</v>
      </c>
    </row>
    <row r="124" spans="1:7" ht="26.25">
      <c r="A124" s="24" t="s">
        <v>34</v>
      </c>
      <c r="B124" s="19" t="s">
        <v>63</v>
      </c>
      <c r="C124" s="19" t="s">
        <v>65</v>
      </c>
      <c r="D124" s="19" t="s">
        <v>107</v>
      </c>
      <c r="E124" s="20" t="s">
        <v>524</v>
      </c>
      <c r="F124" s="25" t="s">
        <v>79</v>
      </c>
      <c r="G124" s="65">
        <f>80000</f>
        <v>80000</v>
      </c>
    </row>
    <row r="125" spans="1:7" ht="39" customHeight="1" hidden="1">
      <c r="A125" s="91" t="s">
        <v>126</v>
      </c>
      <c r="B125" s="19" t="s">
        <v>63</v>
      </c>
      <c r="C125" s="19" t="s">
        <v>65</v>
      </c>
      <c r="D125" s="19" t="s">
        <v>107</v>
      </c>
      <c r="E125" s="19" t="s">
        <v>307</v>
      </c>
      <c r="F125" s="21"/>
      <c r="G125" s="65">
        <f>G126</f>
        <v>0</v>
      </c>
    </row>
    <row r="126" spans="1:7" ht="66" customHeight="1" hidden="1">
      <c r="A126" s="92" t="s">
        <v>227</v>
      </c>
      <c r="B126" s="19" t="s">
        <v>63</v>
      </c>
      <c r="C126" s="19" t="s">
        <v>65</v>
      </c>
      <c r="D126" s="19" t="s">
        <v>107</v>
      </c>
      <c r="E126" s="19" t="s">
        <v>378</v>
      </c>
      <c r="F126" s="21"/>
      <c r="G126" s="65">
        <f>G127</f>
        <v>0</v>
      </c>
    </row>
    <row r="127" spans="1:7" ht="26.25" customHeight="1" hidden="1">
      <c r="A127" s="93" t="s">
        <v>2</v>
      </c>
      <c r="B127" s="19" t="s">
        <v>63</v>
      </c>
      <c r="C127" s="19" t="s">
        <v>65</v>
      </c>
      <c r="D127" s="19" t="s">
        <v>107</v>
      </c>
      <c r="E127" s="19" t="s">
        <v>379</v>
      </c>
      <c r="F127" s="21"/>
      <c r="G127" s="65">
        <f>G128</f>
        <v>0</v>
      </c>
    </row>
    <row r="128" spans="1:7" ht="26.25" customHeight="1" hidden="1">
      <c r="A128" s="26" t="s">
        <v>228</v>
      </c>
      <c r="B128" s="19" t="s">
        <v>63</v>
      </c>
      <c r="C128" s="19" t="s">
        <v>65</v>
      </c>
      <c r="D128" s="19" t="s">
        <v>107</v>
      </c>
      <c r="E128" s="19" t="s">
        <v>3</v>
      </c>
      <c r="F128" s="21"/>
      <c r="G128" s="65">
        <f>G129</f>
        <v>0</v>
      </c>
    </row>
    <row r="129" spans="1:7" ht="26.25" customHeight="1" hidden="1">
      <c r="A129" s="24" t="s">
        <v>34</v>
      </c>
      <c r="B129" s="19" t="s">
        <v>63</v>
      </c>
      <c r="C129" s="19" t="s">
        <v>65</v>
      </c>
      <c r="D129" s="19" t="s">
        <v>107</v>
      </c>
      <c r="E129" s="19" t="s">
        <v>3</v>
      </c>
      <c r="F129" s="21" t="s">
        <v>79</v>
      </c>
      <c r="G129" s="65"/>
    </row>
    <row r="130" spans="1:7" ht="42" customHeight="1">
      <c r="A130" s="18" t="s">
        <v>565</v>
      </c>
      <c r="B130" s="19" t="s">
        <v>63</v>
      </c>
      <c r="C130" s="19" t="s">
        <v>65</v>
      </c>
      <c r="D130" s="19" t="s">
        <v>107</v>
      </c>
      <c r="E130" s="20" t="s">
        <v>6</v>
      </c>
      <c r="F130" s="21"/>
      <c r="G130" s="65">
        <f>G131</f>
        <v>70000</v>
      </c>
    </row>
    <row r="131" spans="1:7" ht="66">
      <c r="A131" s="158" t="s">
        <v>572</v>
      </c>
      <c r="B131" s="19" t="s">
        <v>63</v>
      </c>
      <c r="C131" s="19" t="s">
        <v>65</v>
      </c>
      <c r="D131" s="19" t="s">
        <v>107</v>
      </c>
      <c r="E131" s="20" t="s">
        <v>515</v>
      </c>
      <c r="F131" s="21"/>
      <c r="G131" s="65">
        <f>G132</f>
        <v>70000</v>
      </c>
    </row>
    <row r="132" spans="1:7" ht="26.25">
      <c r="A132" s="75" t="s">
        <v>516</v>
      </c>
      <c r="B132" s="19" t="s">
        <v>63</v>
      </c>
      <c r="C132" s="19" t="s">
        <v>65</v>
      </c>
      <c r="D132" s="19" t="s">
        <v>107</v>
      </c>
      <c r="E132" s="27" t="s">
        <v>518</v>
      </c>
      <c r="F132" s="21"/>
      <c r="G132" s="65">
        <f>G133+G135</f>
        <v>70000</v>
      </c>
    </row>
    <row r="133" spans="1:7" ht="26.25">
      <c r="A133" s="24" t="s">
        <v>517</v>
      </c>
      <c r="B133" s="19" t="s">
        <v>63</v>
      </c>
      <c r="C133" s="19" t="s">
        <v>65</v>
      </c>
      <c r="D133" s="19" t="s">
        <v>107</v>
      </c>
      <c r="E133" s="27" t="s">
        <v>519</v>
      </c>
      <c r="F133" s="21"/>
      <c r="G133" s="65">
        <f>G134</f>
        <v>30000</v>
      </c>
    </row>
    <row r="134" spans="1:7" ht="26.25">
      <c r="A134" s="24" t="s">
        <v>34</v>
      </c>
      <c r="B134" s="19" t="s">
        <v>63</v>
      </c>
      <c r="C134" s="19" t="s">
        <v>65</v>
      </c>
      <c r="D134" s="19" t="s">
        <v>107</v>
      </c>
      <c r="E134" s="27" t="s">
        <v>519</v>
      </c>
      <c r="F134" s="21" t="s">
        <v>79</v>
      </c>
      <c r="G134" s="65">
        <v>30000</v>
      </c>
    </row>
    <row r="135" spans="1:7" ht="13.5">
      <c r="A135" s="24" t="s">
        <v>521</v>
      </c>
      <c r="B135" s="19" t="s">
        <v>63</v>
      </c>
      <c r="C135" s="19" t="s">
        <v>65</v>
      </c>
      <c r="D135" s="19" t="s">
        <v>107</v>
      </c>
      <c r="E135" s="27" t="s">
        <v>522</v>
      </c>
      <c r="F135" s="21"/>
      <c r="G135" s="65">
        <f>G136</f>
        <v>40000</v>
      </c>
    </row>
    <row r="136" spans="1:7" ht="26.25">
      <c r="A136" s="24" t="s">
        <v>34</v>
      </c>
      <c r="B136" s="19" t="s">
        <v>63</v>
      </c>
      <c r="C136" s="19" t="s">
        <v>65</v>
      </c>
      <c r="D136" s="19" t="s">
        <v>107</v>
      </c>
      <c r="E136" s="27" t="s">
        <v>522</v>
      </c>
      <c r="F136" s="21" t="s">
        <v>79</v>
      </c>
      <c r="G136" s="65">
        <f>40000</f>
        <v>40000</v>
      </c>
    </row>
    <row r="137" spans="1:7" ht="42.75" customHeight="1">
      <c r="A137" s="94" t="s">
        <v>573</v>
      </c>
      <c r="B137" s="19" t="s">
        <v>63</v>
      </c>
      <c r="C137" s="19" t="s">
        <v>65</v>
      </c>
      <c r="D137" s="19" t="s">
        <v>107</v>
      </c>
      <c r="E137" s="31" t="s">
        <v>446</v>
      </c>
      <c r="F137" s="21"/>
      <c r="G137" s="65">
        <f>G138+G142</f>
        <v>693660.41</v>
      </c>
    </row>
    <row r="138" spans="1:7" ht="51" customHeight="1" hidden="1">
      <c r="A138" s="76" t="s">
        <v>574</v>
      </c>
      <c r="B138" s="19" t="s">
        <v>63</v>
      </c>
      <c r="C138" s="19" t="s">
        <v>65</v>
      </c>
      <c r="D138" s="19" t="s">
        <v>107</v>
      </c>
      <c r="E138" s="31" t="s">
        <v>447</v>
      </c>
      <c r="F138" s="21"/>
      <c r="G138" s="65">
        <f>G139</f>
        <v>0</v>
      </c>
    </row>
    <row r="139" spans="1:7" ht="26.25" customHeight="1" hidden="1">
      <c r="A139" s="76" t="s">
        <v>448</v>
      </c>
      <c r="B139" s="19" t="s">
        <v>63</v>
      </c>
      <c r="C139" s="19" t="s">
        <v>65</v>
      </c>
      <c r="D139" s="19" t="s">
        <v>107</v>
      </c>
      <c r="E139" s="31" t="s">
        <v>449</v>
      </c>
      <c r="F139" s="21"/>
      <c r="G139" s="65">
        <f>G140</f>
        <v>0</v>
      </c>
    </row>
    <row r="140" spans="1:7" ht="26.25" customHeight="1" hidden="1">
      <c r="A140" s="24" t="s">
        <v>467</v>
      </c>
      <c r="B140" s="19" t="s">
        <v>63</v>
      </c>
      <c r="C140" s="19" t="s">
        <v>65</v>
      </c>
      <c r="D140" s="19" t="s">
        <v>107</v>
      </c>
      <c r="E140" s="31" t="s">
        <v>468</v>
      </c>
      <c r="F140" s="21"/>
      <c r="G140" s="65">
        <f>G141</f>
        <v>0</v>
      </c>
    </row>
    <row r="141" spans="1:7" ht="26.25" customHeight="1" hidden="1">
      <c r="A141" s="24" t="s">
        <v>34</v>
      </c>
      <c r="B141" s="19" t="s">
        <v>63</v>
      </c>
      <c r="C141" s="19" t="s">
        <v>65</v>
      </c>
      <c r="D141" s="19" t="s">
        <v>107</v>
      </c>
      <c r="E141" s="31" t="s">
        <v>468</v>
      </c>
      <c r="F141" s="21" t="s">
        <v>79</v>
      </c>
      <c r="G141" s="65">
        <f>15000-15000</f>
        <v>0</v>
      </c>
    </row>
    <row r="142" spans="1:7" ht="59.25" customHeight="1">
      <c r="A142" s="76" t="s">
        <v>575</v>
      </c>
      <c r="B142" s="19" t="s">
        <v>63</v>
      </c>
      <c r="C142" s="19" t="s">
        <v>65</v>
      </c>
      <c r="D142" s="19" t="s">
        <v>107</v>
      </c>
      <c r="E142" s="31" t="s">
        <v>450</v>
      </c>
      <c r="F142" s="21"/>
      <c r="G142" s="65">
        <f>G143</f>
        <v>693660.41</v>
      </c>
    </row>
    <row r="143" spans="1:7" ht="13.5">
      <c r="A143" s="76" t="s">
        <v>451</v>
      </c>
      <c r="B143" s="19" t="s">
        <v>63</v>
      </c>
      <c r="C143" s="19" t="s">
        <v>65</v>
      </c>
      <c r="D143" s="19" t="s">
        <v>107</v>
      </c>
      <c r="E143" s="31" t="s">
        <v>452</v>
      </c>
      <c r="F143" s="21"/>
      <c r="G143" s="65">
        <f>G144</f>
        <v>693660.41</v>
      </c>
    </row>
    <row r="144" spans="1:7" ht="23.25" customHeight="1">
      <c r="A144" s="76" t="s">
        <v>114</v>
      </c>
      <c r="B144" s="19" t="s">
        <v>63</v>
      </c>
      <c r="C144" s="19" t="s">
        <v>65</v>
      </c>
      <c r="D144" s="19" t="s">
        <v>107</v>
      </c>
      <c r="E144" s="31" t="s">
        <v>476</v>
      </c>
      <c r="F144" s="21"/>
      <c r="G144" s="65">
        <f>G145</f>
        <v>693660.41</v>
      </c>
    </row>
    <row r="145" spans="1:7" ht="30" customHeight="1">
      <c r="A145" s="24" t="s">
        <v>34</v>
      </c>
      <c r="B145" s="19" t="s">
        <v>63</v>
      </c>
      <c r="C145" s="19" t="s">
        <v>65</v>
      </c>
      <c r="D145" s="19" t="s">
        <v>107</v>
      </c>
      <c r="E145" s="31" t="s">
        <v>476</v>
      </c>
      <c r="F145" s="21" t="s">
        <v>79</v>
      </c>
      <c r="G145" s="65">
        <v>693660.41</v>
      </c>
    </row>
    <row r="146" spans="1:7" ht="46.5" customHeight="1">
      <c r="A146" s="24" t="s">
        <v>493</v>
      </c>
      <c r="B146" s="19" t="s">
        <v>63</v>
      </c>
      <c r="C146" s="19" t="s">
        <v>65</v>
      </c>
      <c r="D146" s="19" t="s">
        <v>107</v>
      </c>
      <c r="E146" s="31" t="s">
        <v>131</v>
      </c>
      <c r="F146" s="30"/>
      <c r="G146" s="65">
        <f>G147</f>
        <v>2746541</v>
      </c>
    </row>
    <row r="147" spans="1:7" ht="57.75" customHeight="1">
      <c r="A147" s="24" t="s">
        <v>492</v>
      </c>
      <c r="B147" s="19" t="s">
        <v>63</v>
      </c>
      <c r="C147" s="38" t="s">
        <v>65</v>
      </c>
      <c r="D147" s="38" t="s">
        <v>107</v>
      </c>
      <c r="E147" s="50" t="s">
        <v>132</v>
      </c>
      <c r="F147" s="51"/>
      <c r="G147" s="68">
        <f>G149</f>
        <v>2746541</v>
      </c>
    </row>
    <row r="148" spans="1:7" ht="62.25" customHeight="1">
      <c r="A148" s="104" t="s">
        <v>370</v>
      </c>
      <c r="B148" s="19" t="s">
        <v>63</v>
      </c>
      <c r="C148" s="19" t="s">
        <v>65</v>
      </c>
      <c r="D148" s="19" t="s">
        <v>107</v>
      </c>
      <c r="E148" s="31" t="s">
        <v>133</v>
      </c>
      <c r="F148" s="30"/>
      <c r="G148" s="65">
        <f>G149</f>
        <v>2746541</v>
      </c>
    </row>
    <row r="149" spans="1:7" ht="33.75" customHeight="1">
      <c r="A149" s="23" t="s">
        <v>576</v>
      </c>
      <c r="B149" s="19" t="s">
        <v>63</v>
      </c>
      <c r="C149" s="19" t="s">
        <v>65</v>
      </c>
      <c r="D149" s="19" t="s">
        <v>107</v>
      </c>
      <c r="E149" s="31" t="s">
        <v>134</v>
      </c>
      <c r="F149" s="30"/>
      <c r="G149" s="65">
        <f>G150+G151</f>
        <v>2746541</v>
      </c>
    </row>
    <row r="150" spans="1:7" ht="41.25" customHeight="1">
      <c r="A150" s="24" t="s">
        <v>71</v>
      </c>
      <c r="B150" s="19" t="s">
        <v>63</v>
      </c>
      <c r="C150" s="19" t="s">
        <v>65</v>
      </c>
      <c r="D150" s="19" t="s">
        <v>107</v>
      </c>
      <c r="E150" s="31" t="s">
        <v>134</v>
      </c>
      <c r="F150" s="30" t="s">
        <v>72</v>
      </c>
      <c r="G150" s="65">
        <f>765394+171128.44</f>
        <v>936522.44</v>
      </c>
    </row>
    <row r="151" spans="1:7" ht="30.75" customHeight="1">
      <c r="A151" s="24" t="s">
        <v>34</v>
      </c>
      <c r="B151" s="19" t="s">
        <v>63</v>
      </c>
      <c r="C151" s="19" t="s">
        <v>65</v>
      </c>
      <c r="D151" s="19" t="s">
        <v>107</v>
      </c>
      <c r="E151" s="31" t="s">
        <v>134</v>
      </c>
      <c r="F151" s="30" t="s">
        <v>79</v>
      </c>
      <c r="G151" s="65">
        <f>1981147-171128.44</f>
        <v>1810018.56</v>
      </c>
    </row>
    <row r="152" spans="1:7" ht="30.75" customHeight="1">
      <c r="A152" s="24" t="s">
        <v>89</v>
      </c>
      <c r="B152" s="19" t="s">
        <v>63</v>
      </c>
      <c r="C152" s="19" t="s">
        <v>65</v>
      </c>
      <c r="D152" s="19" t="s">
        <v>107</v>
      </c>
      <c r="E152" s="19" t="s">
        <v>333</v>
      </c>
      <c r="F152" s="30"/>
      <c r="G152" s="65">
        <f>G153</f>
        <v>224221.33000000002</v>
      </c>
    </row>
    <row r="153" spans="1:7" ht="30.75" customHeight="1">
      <c r="A153" s="23" t="s">
        <v>90</v>
      </c>
      <c r="B153" s="19" t="s">
        <v>63</v>
      </c>
      <c r="C153" s="19" t="s">
        <v>65</v>
      </c>
      <c r="D153" s="19" t="s">
        <v>107</v>
      </c>
      <c r="E153" s="19" t="s">
        <v>334</v>
      </c>
      <c r="F153" s="30"/>
      <c r="G153" s="65">
        <f>G154</f>
        <v>224221.33000000002</v>
      </c>
    </row>
    <row r="154" spans="1:7" ht="30.75" customHeight="1">
      <c r="A154" s="159" t="s">
        <v>577</v>
      </c>
      <c r="B154" s="19" t="s">
        <v>63</v>
      </c>
      <c r="C154" s="19" t="s">
        <v>65</v>
      </c>
      <c r="D154" s="19" t="s">
        <v>107</v>
      </c>
      <c r="E154" s="19" t="s">
        <v>578</v>
      </c>
      <c r="F154" s="30"/>
      <c r="G154" s="65">
        <f>G155+G156</f>
        <v>224221.33000000002</v>
      </c>
    </row>
    <row r="155" spans="1:7" ht="40.5" customHeight="1">
      <c r="A155" s="24" t="s">
        <v>71</v>
      </c>
      <c r="B155" s="19" t="s">
        <v>63</v>
      </c>
      <c r="C155" s="19" t="s">
        <v>65</v>
      </c>
      <c r="D155" s="19" t="s">
        <v>107</v>
      </c>
      <c r="E155" s="19" t="s">
        <v>578</v>
      </c>
      <c r="F155" s="30" t="s">
        <v>72</v>
      </c>
      <c r="G155" s="65">
        <v>142608</v>
      </c>
    </row>
    <row r="156" spans="1:7" ht="30.75" customHeight="1">
      <c r="A156" s="24" t="s">
        <v>34</v>
      </c>
      <c r="B156" s="19" t="s">
        <v>63</v>
      </c>
      <c r="C156" s="19" t="s">
        <v>65</v>
      </c>
      <c r="D156" s="19" t="s">
        <v>107</v>
      </c>
      <c r="E156" s="19" t="s">
        <v>578</v>
      </c>
      <c r="F156" s="30" t="s">
        <v>79</v>
      </c>
      <c r="G156" s="65">
        <v>81613.33</v>
      </c>
    </row>
    <row r="157" spans="1:7" ht="26.25">
      <c r="A157" s="24" t="s">
        <v>112</v>
      </c>
      <c r="B157" s="19" t="s">
        <v>63</v>
      </c>
      <c r="C157" s="19" t="s">
        <v>65</v>
      </c>
      <c r="D157" s="19" t="s">
        <v>107</v>
      </c>
      <c r="E157" s="20" t="s">
        <v>18</v>
      </c>
      <c r="F157" s="30"/>
      <c r="G157" s="65">
        <f>G158</f>
        <v>539032.34</v>
      </c>
    </row>
    <row r="158" spans="1:7" ht="21.75" customHeight="1">
      <c r="A158" s="24" t="s">
        <v>113</v>
      </c>
      <c r="B158" s="19" t="s">
        <v>63</v>
      </c>
      <c r="C158" s="19" t="s">
        <v>65</v>
      </c>
      <c r="D158" s="19" t="s">
        <v>107</v>
      </c>
      <c r="E158" s="20" t="s">
        <v>19</v>
      </c>
      <c r="F158" s="30"/>
      <c r="G158" s="65">
        <f>G159</f>
        <v>539032.34</v>
      </c>
    </row>
    <row r="159" spans="1:7" ht="23.25" customHeight="1">
      <c r="A159" s="18" t="s">
        <v>114</v>
      </c>
      <c r="B159" s="19" t="s">
        <v>63</v>
      </c>
      <c r="C159" s="19" t="s">
        <v>65</v>
      </c>
      <c r="D159" s="19" t="s">
        <v>107</v>
      </c>
      <c r="E159" s="20" t="s">
        <v>20</v>
      </c>
      <c r="F159" s="30"/>
      <c r="G159" s="65">
        <f>G160+G162+G161</f>
        <v>539032.34</v>
      </c>
    </row>
    <row r="160" spans="1:7" ht="30" customHeight="1">
      <c r="A160" s="24" t="s">
        <v>34</v>
      </c>
      <c r="B160" s="19" t="s">
        <v>63</v>
      </c>
      <c r="C160" s="19" t="s">
        <v>65</v>
      </c>
      <c r="D160" s="19" t="s">
        <v>107</v>
      </c>
      <c r="E160" s="20" t="s">
        <v>20</v>
      </c>
      <c r="F160" s="30" t="s">
        <v>79</v>
      </c>
      <c r="G160" s="65">
        <v>54145.84</v>
      </c>
    </row>
    <row r="161" spans="1:7" ht="21" customHeight="1">
      <c r="A161" s="35" t="s">
        <v>117</v>
      </c>
      <c r="B161" s="19" t="s">
        <v>63</v>
      </c>
      <c r="C161" s="19" t="s">
        <v>65</v>
      </c>
      <c r="D161" s="19" t="s">
        <v>107</v>
      </c>
      <c r="E161" s="20" t="s">
        <v>20</v>
      </c>
      <c r="F161" s="30" t="s">
        <v>118</v>
      </c>
      <c r="G161" s="65">
        <f>220000</f>
        <v>220000</v>
      </c>
    </row>
    <row r="162" spans="1:7" ht="17.25" customHeight="1">
      <c r="A162" s="26" t="s">
        <v>80</v>
      </c>
      <c r="B162" s="19" t="s">
        <v>63</v>
      </c>
      <c r="C162" s="19" t="s">
        <v>65</v>
      </c>
      <c r="D162" s="19" t="s">
        <v>107</v>
      </c>
      <c r="E162" s="20" t="s">
        <v>20</v>
      </c>
      <c r="F162" s="30" t="s">
        <v>81</v>
      </c>
      <c r="G162" s="65">
        <v>264886.5</v>
      </c>
    </row>
    <row r="163" spans="1:7" ht="20.25" customHeight="1">
      <c r="A163" s="18" t="s">
        <v>91</v>
      </c>
      <c r="B163" s="19" t="s">
        <v>63</v>
      </c>
      <c r="C163" s="32" t="s">
        <v>65</v>
      </c>
      <c r="D163" s="19" t="s">
        <v>107</v>
      </c>
      <c r="E163" s="27" t="s">
        <v>336</v>
      </c>
      <c r="F163" s="25"/>
      <c r="G163" s="65">
        <f>G164</f>
        <v>21309901.71</v>
      </c>
    </row>
    <row r="164" spans="1:7" ht="18.75" customHeight="1">
      <c r="A164" s="18" t="s">
        <v>92</v>
      </c>
      <c r="B164" s="19" t="s">
        <v>63</v>
      </c>
      <c r="C164" s="19" t="s">
        <v>65</v>
      </c>
      <c r="D164" s="19" t="s">
        <v>107</v>
      </c>
      <c r="E164" s="19" t="s">
        <v>337</v>
      </c>
      <c r="F164" s="21"/>
      <c r="G164" s="65">
        <f>G165+G169+G171</f>
        <v>21309901.71</v>
      </c>
    </row>
    <row r="165" spans="1:7" ht="30" customHeight="1">
      <c r="A165" s="26" t="s">
        <v>115</v>
      </c>
      <c r="B165" s="19" t="s">
        <v>63</v>
      </c>
      <c r="C165" s="19" t="s">
        <v>65</v>
      </c>
      <c r="D165" s="19" t="s">
        <v>107</v>
      </c>
      <c r="E165" s="19" t="s">
        <v>348</v>
      </c>
      <c r="F165" s="21"/>
      <c r="G165" s="65">
        <f>G166+G167+G168</f>
        <v>21034581.71</v>
      </c>
    </row>
    <row r="166" spans="1:7" ht="42" customHeight="1">
      <c r="A166" s="24" t="s">
        <v>71</v>
      </c>
      <c r="B166" s="19" t="s">
        <v>63</v>
      </c>
      <c r="C166" s="19" t="s">
        <v>65</v>
      </c>
      <c r="D166" s="19" t="s">
        <v>107</v>
      </c>
      <c r="E166" s="19" t="s">
        <v>348</v>
      </c>
      <c r="F166" s="25" t="s">
        <v>72</v>
      </c>
      <c r="G166" s="65">
        <v>6125283.8</v>
      </c>
    </row>
    <row r="167" spans="1:7" ht="30" customHeight="1">
      <c r="A167" s="24" t="s">
        <v>34</v>
      </c>
      <c r="B167" s="19" t="s">
        <v>63</v>
      </c>
      <c r="C167" s="19" t="s">
        <v>65</v>
      </c>
      <c r="D167" s="19" t="s">
        <v>107</v>
      </c>
      <c r="E167" s="19" t="s">
        <v>348</v>
      </c>
      <c r="F167" s="25" t="s">
        <v>79</v>
      </c>
      <c r="G167" s="65">
        <v>14861859.73</v>
      </c>
    </row>
    <row r="168" spans="1:7" ht="21.75" customHeight="1">
      <c r="A168" s="26" t="s">
        <v>80</v>
      </c>
      <c r="B168" s="19" t="s">
        <v>63</v>
      </c>
      <c r="C168" s="19" t="s">
        <v>65</v>
      </c>
      <c r="D168" s="19" t="s">
        <v>107</v>
      </c>
      <c r="E168" s="19" t="s">
        <v>348</v>
      </c>
      <c r="F168" s="25" t="s">
        <v>81</v>
      </c>
      <c r="G168" s="65">
        <v>47438.18</v>
      </c>
    </row>
    <row r="169" spans="1:7" ht="21" customHeight="1">
      <c r="A169" s="92" t="s">
        <v>116</v>
      </c>
      <c r="B169" s="19" t="s">
        <v>63</v>
      </c>
      <c r="C169" s="19" t="s">
        <v>65</v>
      </c>
      <c r="D169" s="19" t="s">
        <v>107</v>
      </c>
      <c r="E169" s="19" t="s">
        <v>349</v>
      </c>
      <c r="F169" s="25"/>
      <c r="G169" s="65">
        <f>G170</f>
        <v>100000</v>
      </c>
    </row>
    <row r="170" spans="1:7" ht="30" customHeight="1">
      <c r="A170" s="24" t="s">
        <v>34</v>
      </c>
      <c r="B170" s="19" t="s">
        <v>63</v>
      </c>
      <c r="C170" s="19" t="s">
        <v>65</v>
      </c>
      <c r="D170" s="19" t="s">
        <v>107</v>
      </c>
      <c r="E170" s="19" t="s">
        <v>349</v>
      </c>
      <c r="F170" s="25" t="s">
        <v>79</v>
      </c>
      <c r="G170" s="65">
        <v>100000</v>
      </c>
    </row>
    <row r="171" spans="1:7" ht="30" customHeight="1">
      <c r="A171" s="24" t="s">
        <v>350</v>
      </c>
      <c r="B171" s="19" t="s">
        <v>63</v>
      </c>
      <c r="C171" s="19" t="s">
        <v>65</v>
      </c>
      <c r="D171" s="19" t="s">
        <v>107</v>
      </c>
      <c r="E171" s="19" t="s">
        <v>351</v>
      </c>
      <c r="F171" s="25"/>
      <c r="G171" s="65">
        <f>G172</f>
        <v>175320</v>
      </c>
    </row>
    <row r="172" spans="1:7" ht="13.5">
      <c r="A172" s="24" t="s">
        <v>117</v>
      </c>
      <c r="B172" s="19" t="s">
        <v>63</v>
      </c>
      <c r="C172" s="19" t="s">
        <v>65</v>
      </c>
      <c r="D172" s="19" t="s">
        <v>107</v>
      </c>
      <c r="E172" s="19" t="s">
        <v>351</v>
      </c>
      <c r="F172" s="25" t="s">
        <v>118</v>
      </c>
      <c r="G172" s="65">
        <f>175320</f>
        <v>175320</v>
      </c>
    </row>
    <row r="173" spans="1:7" ht="13.5">
      <c r="A173" s="18" t="s">
        <v>119</v>
      </c>
      <c r="B173" s="19" t="s">
        <v>63</v>
      </c>
      <c r="C173" s="32" t="s">
        <v>65</v>
      </c>
      <c r="D173" s="19" t="s">
        <v>107</v>
      </c>
      <c r="E173" s="27" t="s">
        <v>352</v>
      </c>
      <c r="F173" s="25"/>
      <c r="G173" s="65">
        <f>G174</f>
        <v>90000</v>
      </c>
    </row>
    <row r="174" spans="1:7" ht="13.5">
      <c r="A174" s="24" t="s">
        <v>101</v>
      </c>
      <c r="B174" s="19" t="s">
        <v>63</v>
      </c>
      <c r="C174" s="32" t="s">
        <v>65</v>
      </c>
      <c r="D174" s="19" t="s">
        <v>107</v>
      </c>
      <c r="E174" s="27" t="s">
        <v>353</v>
      </c>
      <c r="F174" s="25"/>
      <c r="G174" s="65">
        <f>G175</f>
        <v>90000</v>
      </c>
    </row>
    <row r="175" spans="1:7" ht="13.5">
      <c r="A175" s="24" t="s">
        <v>120</v>
      </c>
      <c r="B175" s="19" t="s">
        <v>63</v>
      </c>
      <c r="C175" s="32" t="s">
        <v>65</v>
      </c>
      <c r="D175" s="19" t="s">
        <v>107</v>
      </c>
      <c r="E175" s="27" t="s">
        <v>354</v>
      </c>
      <c r="F175" s="25"/>
      <c r="G175" s="65">
        <f>G176</f>
        <v>90000</v>
      </c>
    </row>
    <row r="176" spans="1:7" ht="13.5">
      <c r="A176" s="33" t="s">
        <v>121</v>
      </c>
      <c r="B176" s="19" t="s">
        <v>63</v>
      </c>
      <c r="C176" s="32" t="s">
        <v>65</v>
      </c>
      <c r="D176" s="19" t="s">
        <v>107</v>
      </c>
      <c r="E176" s="27" t="s">
        <v>354</v>
      </c>
      <c r="F176" s="25" t="s">
        <v>122</v>
      </c>
      <c r="G176" s="65">
        <f>30000+30000+30000</f>
        <v>90000</v>
      </c>
    </row>
    <row r="177" spans="1:7" ht="24" customHeight="1">
      <c r="A177" s="85" t="s">
        <v>484</v>
      </c>
      <c r="B177" s="19" t="s">
        <v>63</v>
      </c>
      <c r="C177" s="19" t="s">
        <v>74</v>
      </c>
      <c r="D177" s="19" t="s">
        <v>485</v>
      </c>
      <c r="E177" s="27"/>
      <c r="F177" s="25"/>
      <c r="G177" s="65">
        <f>G178</f>
        <v>50880</v>
      </c>
    </row>
    <row r="178" spans="1:7" ht="27.75" customHeight="1">
      <c r="A178" s="107" t="s">
        <v>453</v>
      </c>
      <c r="B178" s="19" t="s">
        <v>63</v>
      </c>
      <c r="C178" s="19" t="s">
        <v>74</v>
      </c>
      <c r="D178" s="19" t="s">
        <v>129</v>
      </c>
      <c r="E178" s="27"/>
      <c r="F178" s="25"/>
      <c r="G178" s="65">
        <f>G179</f>
        <v>50880</v>
      </c>
    </row>
    <row r="179" spans="1:7" ht="54.75" customHeight="1">
      <c r="A179" s="75" t="s">
        <v>579</v>
      </c>
      <c r="B179" s="19" t="s">
        <v>63</v>
      </c>
      <c r="C179" s="19" t="s">
        <v>74</v>
      </c>
      <c r="D179" s="19" t="s">
        <v>129</v>
      </c>
      <c r="E179" s="50" t="s">
        <v>454</v>
      </c>
      <c r="F179" s="25"/>
      <c r="G179" s="65">
        <f>G180</f>
        <v>50880</v>
      </c>
    </row>
    <row r="180" spans="1:7" ht="86.25" customHeight="1">
      <c r="A180" s="76" t="s">
        <v>580</v>
      </c>
      <c r="B180" s="19" t="s">
        <v>63</v>
      </c>
      <c r="C180" s="38" t="s">
        <v>74</v>
      </c>
      <c r="D180" s="38" t="s">
        <v>129</v>
      </c>
      <c r="E180" s="50" t="s">
        <v>455</v>
      </c>
      <c r="F180" s="49"/>
      <c r="G180" s="68">
        <f>G181+G184+G187+G190</f>
        <v>50880</v>
      </c>
    </row>
    <row r="181" spans="1:7" ht="0.75" customHeight="1" hidden="1">
      <c r="A181" s="76" t="s">
        <v>456</v>
      </c>
      <c r="B181" s="19" t="s">
        <v>63</v>
      </c>
      <c r="C181" s="19" t="s">
        <v>74</v>
      </c>
      <c r="D181" s="19" t="s">
        <v>129</v>
      </c>
      <c r="E181" s="31" t="s">
        <v>457</v>
      </c>
      <c r="F181" s="25"/>
      <c r="G181" s="65">
        <f>G182</f>
        <v>0</v>
      </c>
    </row>
    <row r="182" spans="1:7" ht="39" customHeight="1" hidden="1">
      <c r="A182" s="24" t="s">
        <v>463</v>
      </c>
      <c r="B182" s="19" t="s">
        <v>63</v>
      </c>
      <c r="C182" s="19" t="s">
        <v>74</v>
      </c>
      <c r="D182" s="19" t="s">
        <v>129</v>
      </c>
      <c r="E182" s="31" t="s">
        <v>464</v>
      </c>
      <c r="F182" s="25"/>
      <c r="G182" s="65">
        <f>G183</f>
        <v>0</v>
      </c>
    </row>
    <row r="183" spans="1:7" ht="26.25" customHeight="1" hidden="1">
      <c r="A183" s="24" t="s">
        <v>34</v>
      </c>
      <c r="B183" s="19" t="s">
        <v>63</v>
      </c>
      <c r="C183" s="19" t="s">
        <v>74</v>
      </c>
      <c r="D183" s="19" t="s">
        <v>129</v>
      </c>
      <c r="E183" s="31" t="s">
        <v>464</v>
      </c>
      <c r="F183" s="25" t="s">
        <v>79</v>
      </c>
      <c r="G183" s="65"/>
    </row>
    <row r="184" spans="1:7" ht="60.75" customHeight="1">
      <c r="A184" s="76" t="s">
        <v>472</v>
      </c>
      <c r="B184" s="19" t="s">
        <v>63</v>
      </c>
      <c r="C184" s="19" t="s">
        <v>74</v>
      </c>
      <c r="D184" s="19" t="s">
        <v>129</v>
      </c>
      <c r="E184" s="31" t="s">
        <v>458</v>
      </c>
      <c r="F184" s="25"/>
      <c r="G184" s="65">
        <f>G185</f>
        <v>50880</v>
      </c>
    </row>
    <row r="185" spans="1:7" ht="43.5" customHeight="1">
      <c r="A185" s="24" t="s">
        <v>463</v>
      </c>
      <c r="B185" s="19" t="s">
        <v>63</v>
      </c>
      <c r="C185" s="19" t="s">
        <v>74</v>
      </c>
      <c r="D185" s="19" t="s">
        <v>129</v>
      </c>
      <c r="E185" s="31" t="s">
        <v>465</v>
      </c>
      <c r="F185" s="25"/>
      <c r="G185" s="65">
        <f>G186</f>
        <v>50880</v>
      </c>
    </row>
    <row r="186" spans="1:7" ht="33" customHeight="1">
      <c r="A186" s="24" t="s">
        <v>34</v>
      </c>
      <c r="B186" s="19" t="s">
        <v>63</v>
      </c>
      <c r="C186" s="19" t="s">
        <v>74</v>
      </c>
      <c r="D186" s="19" t="s">
        <v>129</v>
      </c>
      <c r="E186" s="31" t="s">
        <v>465</v>
      </c>
      <c r="F186" s="25" t="s">
        <v>79</v>
      </c>
      <c r="G186" s="65">
        <v>50880</v>
      </c>
    </row>
    <row r="187" spans="1:7" ht="28.5" customHeight="1" hidden="1">
      <c r="A187" s="76" t="s">
        <v>459</v>
      </c>
      <c r="B187" s="19" t="s">
        <v>63</v>
      </c>
      <c r="C187" s="19" t="s">
        <v>74</v>
      </c>
      <c r="D187" s="19" t="s">
        <v>129</v>
      </c>
      <c r="E187" s="31" t="s">
        <v>460</v>
      </c>
      <c r="F187" s="25"/>
      <c r="G187" s="65">
        <f>G188</f>
        <v>0</v>
      </c>
    </row>
    <row r="188" spans="1:7" ht="30" customHeight="1" hidden="1">
      <c r="A188" s="24" t="s">
        <v>463</v>
      </c>
      <c r="B188" s="19" t="s">
        <v>63</v>
      </c>
      <c r="C188" s="19" t="s">
        <v>74</v>
      </c>
      <c r="D188" s="19" t="s">
        <v>129</v>
      </c>
      <c r="E188" s="31" t="s">
        <v>466</v>
      </c>
      <c r="F188" s="25"/>
      <c r="G188" s="65">
        <f>G189</f>
        <v>0</v>
      </c>
    </row>
    <row r="189" spans="1:7" ht="15.75" customHeight="1" hidden="1">
      <c r="A189" s="24" t="s">
        <v>34</v>
      </c>
      <c r="B189" s="19" t="s">
        <v>63</v>
      </c>
      <c r="C189" s="19" t="s">
        <v>74</v>
      </c>
      <c r="D189" s="19" t="s">
        <v>129</v>
      </c>
      <c r="E189" s="31" t="s">
        <v>466</v>
      </c>
      <c r="F189" s="25" t="s">
        <v>79</v>
      </c>
      <c r="G189" s="65"/>
    </row>
    <row r="190" spans="1:7" ht="17.25" customHeight="1" hidden="1">
      <c r="A190" s="76" t="s">
        <v>461</v>
      </c>
      <c r="B190" s="19" t="s">
        <v>63</v>
      </c>
      <c r="C190" s="19" t="s">
        <v>74</v>
      </c>
      <c r="D190" s="19" t="s">
        <v>129</v>
      </c>
      <c r="E190" s="31" t="s">
        <v>462</v>
      </c>
      <c r="F190" s="25"/>
      <c r="G190" s="65">
        <f>G191</f>
        <v>0</v>
      </c>
    </row>
    <row r="191" spans="1:7" ht="39" customHeight="1" hidden="1">
      <c r="A191" s="24" t="s">
        <v>463</v>
      </c>
      <c r="B191" s="19" t="s">
        <v>63</v>
      </c>
      <c r="C191" s="19" t="s">
        <v>74</v>
      </c>
      <c r="D191" s="19" t="s">
        <v>129</v>
      </c>
      <c r="E191" s="31" t="s">
        <v>469</v>
      </c>
      <c r="F191" s="25"/>
      <c r="G191" s="65">
        <f>G192</f>
        <v>0</v>
      </c>
    </row>
    <row r="192" spans="1:7" ht="44.25" customHeight="1" hidden="1">
      <c r="A192" s="24" t="s">
        <v>34</v>
      </c>
      <c r="B192" s="19" t="s">
        <v>63</v>
      </c>
      <c r="C192" s="19" t="s">
        <v>74</v>
      </c>
      <c r="D192" s="19" t="s">
        <v>129</v>
      </c>
      <c r="E192" s="31" t="s">
        <v>469</v>
      </c>
      <c r="F192" s="25" t="s">
        <v>79</v>
      </c>
      <c r="G192" s="65"/>
    </row>
    <row r="193" spans="1:9" ht="24.75" customHeight="1">
      <c r="A193" s="18" t="s">
        <v>123</v>
      </c>
      <c r="B193" s="19" t="s">
        <v>63</v>
      </c>
      <c r="C193" s="19" t="s">
        <v>84</v>
      </c>
      <c r="D193" s="19"/>
      <c r="E193" s="19"/>
      <c r="F193" s="21"/>
      <c r="G193" s="65">
        <f>G194+G201+G226</f>
        <v>31029334.57</v>
      </c>
      <c r="H193" s="17"/>
      <c r="I193" s="17"/>
    </row>
    <row r="194" spans="1:7" ht="13.5">
      <c r="A194" s="18" t="s">
        <v>124</v>
      </c>
      <c r="B194" s="19" t="s">
        <v>63</v>
      </c>
      <c r="C194" s="19" t="s">
        <v>84</v>
      </c>
      <c r="D194" s="19" t="s">
        <v>125</v>
      </c>
      <c r="E194" s="19"/>
      <c r="F194" s="21"/>
      <c r="G194" s="65">
        <f>G195</f>
        <v>1905074.89</v>
      </c>
    </row>
    <row r="195" spans="1:7" ht="56.25" customHeight="1">
      <c r="A195" s="105" t="s">
        <v>126</v>
      </c>
      <c r="B195" s="19" t="s">
        <v>63</v>
      </c>
      <c r="C195" s="19" t="s">
        <v>84</v>
      </c>
      <c r="D195" s="19" t="s">
        <v>125</v>
      </c>
      <c r="E195" s="31" t="s">
        <v>307</v>
      </c>
      <c r="F195" s="21"/>
      <c r="G195" s="65">
        <f>G196</f>
        <v>1905074.89</v>
      </c>
    </row>
    <row r="196" spans="1:7" ht="73.5" customHeight="1">
      <c r="A196" s="160" t="s">
        <v>581</v>
      </c>
      <c r="B196" s="19" t="s">
        <v>63</v>
      </c>
      <c r="C196" s="38" t="s">
        <v>84</v>
      </c>
      <c r="D196" s="38" t="s">
        <v>125</v>
      </c>
      <c r="E196" s="50" t="s">
        <v>313</v>
      </c>
      <c r="F196" s="39"/>
      <c r="G196" s="68">
        <f>G197</f>
        <v>1905074.89</v>
      </c>
    </row>
    <row r="197" spans="1:7" ht="32.25" customHeight="1">
      <c r="A197" s="26" t="s">
        <v>437</v>
      </c>
      <c r="B197" s="19" t="s">
        <v>63</v>
      </c>
      <c r="C197" s="19" t="s">
        <v>84</v>
      </c>
      <c r="D197" s="19" t="s">
        <v>125</v>
      </c>
      <c r="E197" s="31" t="s">
        <v>314</v>
      </c>
      <c r="F197" s="21"/>
      <c r="G197" s="65">
        <f>G198</f>
        <v>1905074.89</v>
      </c>
    </row>
    <row r="198" spans="1:7" ht="13.5">
      <c r="A198" s="18" t="s">
        <v>127</v>
      </c>
      <c r="B198" s="19" t="s">
        <v>63</v>
      </c>
      <c r="C198" s="19" t="s">
        <v>84</v>
      </c>
      <c r="D198" s="19" t="s">
        <v>125</v>
      </c>
      <c r="E198" s="31" t="s">
        <v>315</v>
      </c>
      <c r="F198" s="21"/>
      <c r="G198" s="65">
        <f>G200+G199</f>
        <v>1905074.89</v>
      </c>
    </row>
    <row r="199" spans="1:7" ht="26.25">
      <c r="A199" s="24" t="s">
        <v>34</v>
      </c>
      <c r="B199" s="19" t="s">
        <v>63</v>
      </c>
      <c r="C199" s="19" t="s">
        <v>84</v>
      </c>
      <c r="D199" s="19" t="s">
        <v>125</v>
      </c>
      <c r="E199" s="31" t="s">
        <v>315</v>
      </c>
      <c r="F199" s="21" t="s">
        <v>79</v>
      </c>
      <c r="G199" s="65">
        <v>9984</v>
      </c>
    </row>
    <row r="200" spans="1:7" ht="13.5">
      <c r="A200" s="24" t="s">
        <v>80</v>
      </c>
      <c r="B200" s="19" t="s">
        <v>63</v>
      </c>
      <c r="C200" s="19" t="s">
        <v>84</v>
      </c>
      <c r="D200" s="19" t="s">
        <v>125</v>
      </c>
      <c r="E200" s="31" t="s">
        <v>315</v>
      </c>
      <c r="F200" s="21" t="s">
        <v>81</v>
      </c>
      <c r="G200" s="65">
        <v>1895090.89</v>
      </c>
    </row>
    <row r="201" spans="1:7" ht="13.5">
      <c r="A201" s="18" t="s">
        <v>128</v>
      </c>
      <c r="B201" s="19" t="s">
        <v>63</v>
      </c>
      <c r="C201" s="19" t="s">
        <v>84</v>
      </c>
      <c r="D201" s="19" t="s">
        <v>129</v>
      </c>
      <c r="E201" s="19"/>
      <c r="F201" s="21"/>
      <c r="G201" s="65">
        <f>G202+G222</f>
        <v>26710175.54</v>
      </c>
    </row>
    <row r="202" spans="1:7" ht="45.75" customHeight="1">
      <c r="A202" s="105" t="s">
        <v>126</v>
      </c>
      <c r="B202" s="19" t="s">
        <v>63</v>
      </c>
      <c r="C202" s="19" t="s">
        <v>84</v>
      </c>
      <c r="D202" s="19" t="s">
        <v>129</v>
      </c>
      <c r="E202" s="31" t="s">
        <v>307</v>
      </c>
      <c r="F202" s="21"/>
      <c r="G202" s="65">
        <f>G203+G218</f>
        <v>14439560.7</v>
      </c>
    </row>
    <row r="203" spans="1:7" ht="60.75" customHeight="1">
      <c r="A203" s="92" t="s">
        <v>582</v>
      </c>
      <c r="B203" s="19" t="s">
        <v>63</v>
      </c>
      <c r="C203" s="38" t="s">
        <v>84</v>
      </c>
      <c r="D203" s="38" t="s">
        <v>129</v>
      </c>
      <c r="E203" s="50" t="s">
        <v>308</v>
      </c>
      <c r="F203" s="39"/>
      <c r="G203" s="68">
        <f>G204+G207</f>
        <v>14361810.7</v>
      </c>
    </row>
    <row r="204" spans="1:7" ht="28.5" customHeight="1">
      <c r="A204" s="26" t="s">
        <v>310</v>
      </c>
      <c r="B204" s="19" t="s">
        <v>63</v>
      </c>
      <c r="C204" s="19" t="s">
        <v>84</v>
      </c>
      <c r="D204" s="19" t="s">
        <v>129</v>
      </c>
      <c r="E204" s="31" t="s">
        <v>309</v>
      </c>
      <c r="F204" s="21"/>
      <c r="G204" s="65">
        <f>G205</f>
        <v>2095284.95</v>
      </c>
    </row>
    <row r="205" spans="1:7" ht="26.25">
      <c r="A205" s="24" t="s">
        <v>441</v>
      </c>
      <c r="B205" s="19" t="s">
        <v>63</v>
      </c>
      <c r="C205" s="19" t="s">
        <v>84</v>
      </c>
      <c r="D205" s="19" t="s">
        <v>129</v>
      </c>
      <c r="E205" s="31" t="s">
        <v>442</v>
      </c>
      <c r="F205" s="21"/>
      <c r="G205" s="65">
        <f>G206</f>
        <v>2095284.95</v>
      </c>
    </row>
    <row r="206" spans="1:7" ht="13.5">
      <c r="A206" s="24" t="s">
        <v>78</v>
      </c>
      <c r="B206" s="19" t="s">
        <v>63</v>
      </c>
      <c r="C206" s="19" t="s">
        <v>84</v>
      </c>
      <c r="D206" s="19" t="s">
        <v>129</v>
      </c>
      <c r="E206" s="31" t="s">
        <v>442</v>
      </c>
      <c r="F206" s="21" t="s">
        <v>79</v>
      </c>
      <c r="G206" s="65">
        <v>2095284.95</v>
      </c>
    </row>
    <row r="207" spans="1:7" ht="26.25">
      <c r="A207" s="26" t="s">
        <v>311</v>
      </c>
      <c r="B207" s="19" t="s">
        <v>63</v>
      </c>
      <c r="C207" s="19" t="s">
        <v>84</v>
      </c>
      <c r="D207" s="19" t="s">
        <v>129</v>
      </c>
      <c r="E207" s="31" t="s">
        <v>312</v>
      </c>
      <c r="F207" s="21"/>
      <c r="G207" s="65">
        <f>G208+G210+G216+G214+G212</f>
        <v>12266525.75</v>
      </c>
    </row>
    <row r="208" spans="1:7" ht="13.5">
      <c r="A208" s="24" t="s">
        <v>583</v>
      </c>
      <c r="B208" s="19" t="s">
        <v>63</v>
      </c>
      <c r="C208" s="19" t="s">
        <v>84</v>
      </c>
      <c r="D208" s="19" t="s">
        <v>129</v>
      </c>
      <c r="E208" s="31" t="s">
        <v>584</v>
      </c>
      <c r="F208" s="21"/>
      <c r="G208" s="65">
        <f>G209</f>
        <v>1800000</v>
      </c>
    </row>
    <row r="209" spans="1:7" ht="26.25">
      <c r="A209" s="161" t="s">
        <v>480</v>
      </c>
      <c r="B209" s="19" t="s">
        <v>63</v>
      </c>
      <c r="C209" s="19" t="s">
        <v>84</v>
      </c>
      <c r="D209" s="19" t="s">
        <v>129</v>
      </c>
      <c r="E209" s="31" t="s">
        <v>584</v>
      </c>
      <c r="F209" s="21" t="s">
        <v>479</v>
      </c>
      <c r="G209" s="65">
        <f>1800000</f>
        <v>1800000</v>
      </c>
    </row>
    <row r="210" spans="1:7" ht="13.5">
      <c r="A210" s="24" t="s">
        <v>585</v>
      </c>
      <c r="B210" s="19" t="s">
        <v>63</v>
      </c>
      <c r="C210" s="19" t="s">
        <v>84</v>
      </c>
      <c r="D210" s="19" t="s">
        <v>129</v>
      </c>
      <c r="E210" s="31" t="s">
        <v>586</v>
      </c>
      <c r="F210" s="21"/>
      <c r="G210" s="65">
        <f>G211</f>
        <v>1416427.42</v>
      </c>
    </row>
    <row r="211" spans="1:7" ht="26.25">
      <c r="A211" s="161" t="s">
        <v>480</v>
      </c>
      <c r="B211" s="19" t="s">
        <v>63</v>
      </c>
      <c r="C211" s="19" t="s">
        <v>84</v>
      </c>
      <c r="D211" s="19" t="s">
        <v>129</v>
      </c>
      <c r="E211" s="31" t="s">
        <v>586</v>
      </c>
      <c r="F211" s="21" t="s">
        <v>479</v>
      </c>
      <c r="G211" s="65">
        <v>1416427.42</v>
      </c>
    </row>
    <row r="212" spans="1:7" ht="26.25">
      <c r="A212" s="119" t="s">
        <v>587</v>
      </c>
      <c r="B212" s="19" t="s">
        <v>63</v>
      </c>
      <c r="C212" s="19" t="s">
        <v>84</v>
      </c>
      <c r="D212" s="19" t="s">
        <v>129</v>
      </c>
      <c r="E212" s="31" t="s">
        <v>588</v>
      </c>
      <c r="F212" s="21"/>
      <c r="G212" s="65">
        <f>G213</f>
        <v>8950098.33</v>
      </c>
    </row>
    <row r="213" spans="1:7" ht="27">
      <c r="A213" s="85" t="s">
        <v>480</v>
      </c>
      <c r="B213" s="19" t="s">
        <v>63</v>
      </c>
      <c r="C213" s="19" t="s">
        <v>84</v>
      </c>
      <c r="D213" s="19" t="s">
        <v>129</v>
      </c>
      <c r="E213" s="31" t="s">
        <v>588</v>
      </c>
      <c r="F213" s="21" t="s">
        <v>479</v>
      </c>
      <c r="G213" s="65">
        <f>9060810-110711.67</f>
        <v>8950098.33</v>
      </c>
    </row>
    <row r="214" spans="1:7" ht="41.25">
      <c r="A214" s="100" t="s">
        <v>589</v>
      </c>
      <c r="B214" s="19" t="s">
        <v>63</v>
      </c>
      <c r="C214" s="19" t="s">
        <v>84</v>
      </c>
      <c r="D214" s="19" t="s">
        <v>129</v>
      </c>
      <c r="E214" s="31" t="s">
        <v>590</v>
      </c>
      <c r="F214" s="21"/>
      <c r="G214" s="65">
        <f>G215</f>
        <v>100000</v>
      </c>
    </row>
    <row r="215" spans="1:7" ht="26.25" customHeight="1">
      <c r="A215" s="85" t="s">
        <v>480</v>
      </c>
      <c r="B215" s="19" t="s">
        <v>63</v>
      </c>
      <c r="C215" s="19" t="s">
        <v>84</v>
      </c>
      <c r="D215" s="19" t="s">
        <v>129</v>
      </c>
      <c r="E215" s="31" t="s">
        <v>590</v>
      </c>
      <c r="F215" s="21" t="s">
        <v>479</v>
      </c>
      <c r="G215" s="65">
        <f>100000</f>
        <v>100000</v>
      </c>
    </row>
    <row r="216" spans="1:7" ht="26.25" hidden="1">
      <c r="A216" s="24" t="s">
        <v>478</v>
      </c>
      <c r="B216" s="19" t="s">
        <v>63</v>
      </c>
      <c r="C216" s="19" t="s">
        <v>84</v>
      </c>
      <c r="D216" s="19" t="s">
        <v>129</v>
      </c>
      <c r="E216" s="31" t="s">
        <v>477</v>
      </c>
      <c r="F216" s="21"/>
      <c r="G216" s="65">
        <f>G217</f>
        <v>0</v>
      </c>
    </row>
    <row r="217" spans="1:7" ht="27" hidden="1">
      <c r="A217" s="85" t="s">
        <v>480</v>
      </c>
      <c r="B217" s="19" t="s">
        <v>63</v>
      </c>
      <c r="C217" s="19" t="s">
        <v>84</v>
      </c>
      <c r="D217" s="19" t="s">
        <v>129</v>
      </c>
      <c r="E217" s="31" t="s">
        <v>477</v>
      </c>
      <c r="F217" s="21" t="s">
        <v>479</v>
      </c>
      <c r="G217" s="65"/>
    </row>
    <row r="218" spans="1:7" ht="66">
      <c r="A218" s="160" t="s">
        <v>227</v>
      </c>
      <c r="B218" s="19" t="s">
        <v>63</v>
      </c>
      <c r="C218" s="19" t="s">
        <v>84</v>
      </c>
      <c r="D218" s="19" t="s">
        <v>129</v>
      </c>
      <c r="E218" s="50" t="s">
        <v>378</v>
      </c>
      <c r="F218" s="21"/>
      <c r="G218" s="65">
        <f>G219</f>
        <v>77750</v>
      </c>
    </row>
    <row r="219" spans="1:7" ht="26.25">
      <c r="A219" s="162" t="s">
        <v>591</v>
      </c>
      <c r="B219" s="19" t="s">
        <v>63</v>
      </c>
      <c r="C219" s="19" t="s">
        <v>84</v>
      </c>
      <c r="D219" s="19" t="s">
        <v>129</v>
      </c>
      <c r="E219" s="31" t="s">
        <v>592</v>
      </c>
      <c r="F219" s="21"/>
      <c r="G219" s="65">
        <f>G220</f>
        <v>77750</v>
      </c>
    </row>
    <row r="220" spans="1:7" ht="13.5">
      <c r="A220" s="119" t="s">
        <v>593</v>
      </c>
      <c r="B220" s="19" t="s">
        <v>63</v>
      </c>
      <c r="C220" s="19" t="s">
        <v>84</v>
      </c>
      <c r="D220" s="19" t="s">
        <v>129</v>
      </c>
      <c r="E220" s="31" t="s">
        <v>594</v>
      </c>
      <c r="F220" s="21"/>
      <c r="G220" s="65">
        <f>G221</f>
        <v>77750</v>
      </c>
    </row>
    <row r="221" spans="1:7" ht="13.5">
      <c r="A221" s="24" t="s">
        <v>78</v>
      </c>
      <c r="B221" s="19" t="s">
        <v>63</v>
      </c>
      <c r="C221" s="19" t="s">
        <v>84</v>
      </c>
      <c r="D221" s="19" t="s">
        <v>129</v>
      </c>
      <c r="E221" s="31" t="s">
        <v>594</v>
      </c>
      <c r="F221" s="21" t="s">
        <v>79</v>
      </c>
      <c r="G221" s="65">
        <v>77750</v>
      </c>
    </row>
    <row r="222" spans="1:7" ht="69">
      <c r="A222" s="74" t="s">
        <v>15</v>
      </c>
      <c r="B222" s="19" t="s">
        <v>63</v>
      </c>
      <c r="C222" s="19" t="s">
        <v>84</v>
      </c>
      <c r="D222" s="19" t="s">
        <v>129</v>
      </c>
      <c r="E222" s="50" t="s">
        <v>144</v>
      </c>
      <c r="F222" s="21"/>
      <c r="G222" s="65">
        <f>G223</f>
        <v>12270614.84</v>
      </c>
    </row>
    <row r="223" spans="1:7" ht="26.25">
      <c r="A223" s="26" t="s">
        <v>311</v>
      </c>
      <c r="B223" s="19" t="s">
        <v>63</v>
      </c>
      <c r="C223" s="19" t="s">
        <v>84</v>
      </c>
      <c r="D223" s="19" t="s">
        <v>129</v>
      </c>
      <c r="E223" s="50" t="s">
        <v>595</v>
      </c>
      <c r="F223" s="21"/>
      <c r="G223" s="65">
        <f>G224</f>
        <v>12270614.84</v>
      </c>
    </row>
    <row r="224" spans="1:7" ht="26.25">
      <c r="A224" s="76" t="s">
        <v>596</v>
      </c>
      <c r="B224" s="19" t="s">
        <v>63</v>
      </c>
      <c r="C224" s="19" t="s">
        <v>84</v>
      </c>
      <c r="D224" s="19" t="s">
        <v>129</v>
      </c>
      <c r="E224" s="31" t="s">
        <v>597</v>
      </c>
      <c r="F224" s="21"/>
      <c r="G224" s="65">
        <f>G225</f>
        <v>12270614.84</v>
      </c>
    </row>
    <row r="225" spans="1:7" ht="26.25">
      <c r="A225" s="18" t="s">
        <v>480</v>
      </c>
      <c r="B225" s="19" t="s">
        <v>63</v>
      </c>
      <c r="C225" s="19" t="s">
        <v>84</v>
      </c>
      <c r="D225" s="19" t="s">
        <v>129</v>
      </c>
      <c r="E225" s="31" t="s">
        <v>597</v>
      </c>
      <c r="F225" s="21" t="s">
        <v>479</v>
      </c>
      <c r="G225" s="65">
        <v>12270614.84</v>
      </c>
    </row>
    <row r="226" spans="1:7" ht="20.25" customHeight="1">
      <c r="A226" s="18" t="s">
        <v>135</v>
      </c>
      <c r="B226" s="19" t="s">
        <v>63</v>
      </c>
      <c r="C226" s="19" t="s">
        <v>84</v>
      </c>
      <c r="D226" s="19" t="s">
        <v>136</v>
      </c>
      <c r="E226" s="19"/>
      <c r="F226" s="21"/>
      <c r="G226" s="65">
        <f>G227+G239+G254+G234+G250</f>
        <v>2414084.14</v>
      </c>
    </row>
    <row r="227" spans="1:7" ht="45" customHeight="1">
      <c r="A227" s="91" t="s">
        <v>137</v>
      </c>
      <c r="B227" s="19" t="s">
        <v>63</v>
      </c>
      <c r="C227" s="19" t="s">
        <v>84</v>
      </c>
      <c r="D227" s="19" t="s">
        <v>136</v>
      </c>
      <c r="E227" s="19" t="s">
        <v>45</v>
      </c>
      <c r="F227" s="21"/>
      <c r="G227" s="65">
        <f>G228</f>
        <v>483808.14</v>
      </c>
    </row>
    <row r="228" spans="1:7" ht="69" customHeight="1">
      <c r="A228" s="95" t="s">
        <v>138</v>
      </c>
      <c r="B228" s="19" t="s">
        <v>63</v>
      </c>
      <c r="C228" s="38" t="s">
        <v>84</v>
      </c>
      <c r="D228" s="38" t="s">
        <v>136</v>
      </c>
      <c r="E228" s="38" t="s">
        <v>46</v>
      </c>
      <c r="F228" s="39"/>
      <c r="G228" s="68">
        <f>G229</f>
        <v>483808.14</v>
      </c>
    </row>
    <row r="229" spans="1:7" ht="41.25" customHeight="1">
      <c r="A229" s="26" t="s">
        <v>483</v>
      </c>
      <c r="B229" s="19" t="s">
        <v>63</v>
      </c>
      <c r="C229" s="19" t="s">
        <v>84</v>
      </c>
      <c r="D229" s="19" t="s">
        <v>136</v>
      </c>
      <c r="E229" s="19" t="s">
        <v>47</v>
      </c>
      <c r="F229" s="21"/>
      <c r="G229" s="65">
        <f>G230+G232</f>
        <v>483808.14</v>
      </c>
    </row>
    <row r="230" spans="1:7" ht="0.75" customHeight="1" hidden="1">
      <c r="A230" s="23" t="s">
        <v>44</v>
      </c>
      <c r="B230" s="19" t="s">
        <v>63</v>
      </c>
      <c r="C230" s="19" t="s">
        <v>84</v>
      </c>
      <c r="D230" s="19" t="s">
        <v>136</v>
      </c>
      <c r="E230" s="19" t="s">
        <v>48</v>
      </c>
      <c r="F230" s="21"/>
      <c r="G230" s="65">
        <f>G231</f>
        <v>0</v>
      </c>
    </row>
    <row r="231" spans="1:7" ht="26.25" customHeight="1" hidden="1">
      <c r="A231" s="24" t="s">
        <v>34</v>
      </c>
      <c r="B231" s="19" t="s">
        <v>63</v>
      </c>
      <c r="C231" s="19" t="s">
        <v>84</v>
      </c>
      <c r="D231" s="19" t="s">
        <v>136</v>
      </c>
      <c r="E231" s="19" t="s">
        <v>48</v>
      </c>
      <c r="F231" s="21" t="s">
        <v>79</v>
      </c>
      <c r="G231" s="65"/>
    </row>
    <row r="232" spans="1:7" ht="13.5">
      <c r="A232" s="23" t="s">
        <v>475</v>
      </c>
      <c r="B232" s="19" t="s">
        <v>63</v>
      </c>
      <c r="C232" s="19" t="s">
        <v>84</v>
      </c>
      <c r="D232" s="19" t="s">
        <v>136</v>
      </c>
      <c r="E232" s="19" t="s">
        <v>481</v>
      </c>
      <c r="F232" s="21"/>
      <c r="G232" s="65">
        <f>G233</f>
        <v>483808.14</v>
      </c>
    </row>
    <row r="233" spans="1:7" ht="29.25" customHeight="1">
      <c r="A233" s="24" t="s">
        <v>34</v>
      </c>
      <c r="B233" s="19" t="s">
        <v>63</v>
      </c>
      <c r="C233" s="19" t="s">
        <v>84</v>
      </c>
      <c r="D233" s="19" t="s">
        <v>136</v>
      </c>
      <c r="E233" s="19" t="s">
        <v>481</v>
      </c>
      <c r="F233" s="21" t="s">
        <v>79</v>
      </c>
      <c r="G233" s="65">
        <v>483808.14</v>
      </c>
    </row>
    <row r="234" spans="1:7" ht="54" customHeight="1" hidden="1">
      <c r="A234" s="98" t="s">
        <v>202</v>
      </c>
      <c r="B234" s="19" t="s">
        <v>63</v>
      </c>
      <c r="C234" s="19" t="s">
        <v>84</v>
      </c>
      <c r="D234" s="19" t="s">
        <v>136</v>
      </c>
      <c r="E234" s="41" t="s">
        <v>265</v>
      </c>
      <c r="F234" s="21"/>
      <c r="G234" s="65">
        <f>G235</f>
        <v>0</v>
      </c>
    </row>
    <row r="235" spans="1:7" ht="69.75" customHeight="1" hidden="1">
      <c r="A235" s="92" t="s">
        <v>203</v>
      </c>
      <c r="B235" s="19" t="s">
        <v>63</v>
      </c>
      <c r="C235" s="19" t="s">
        <v>84</v>
      </c>
      <c r="D235" s="19" t="s">
        <v>136</v>
      </c>
      <c r="E235" s="41" t="s">
        <v>266</v>
      </c>
      <c r="F235" s="21"/>
      <c r="G235" s="65">
        <f>G236</f>
        <v>0</v>
      </c>
    </row>
    <row r="236" spans="1:7" ht="27" customHeight="1" hidden="1">
      <c r="A236" s="26" t="s">
        <v>268</v>
      </c>
      <c r="B236" s="19" t="s">
        <v>63</v>
      </c>
      <c r="C236" s="19" t="s">
        <v>84</v>
      </c>
      <c r="D236" s="19" t="s">
        <v>136</v>
      </c>
      <c r="E236" s="41" t="s">
        <v>267</v>
      </c>
      <c r="F236" s="21"/>
      <c r="G236" s="65">
        <f>G237</f>
        <v>0</v>
      </c>
    </row>
    <row r="237" spans="1:7" ht="15.75" customHeight="1" hidden="1">
      <c r="A237" s="36" t="s">
        <v>139</v>
      </c>
      <c r="B237" s="19" t="s">
        <v>63</v>
      </c>
      <c r="C237" s="19" t="s">
        <v>84</v>
      </c>
      <c r="D237" s="19" t="s">
        <v>136</v>
      </c>
      <c r="E237" s="41" t="s">
        <v>269</v>
      </c>
      <c r="F237" s="21"/>
      <c r="G237" s="65">
        <f>G238</f>
        <v>0</v>
      </c>
    </row>
    <row r="238" spans="1:7" ht="26.25" customHeight="1" hidden="1">
      <c r="A238" s="97" t="s">
        <v>34</v>
      </c>
      <c r="B238" s="19" t="s">
        <v>63</v>
      </c>
      <c r="C238" s="19" t="s">
        <v>84</v>
      </c>
      <c r="D238" s="19" t="s">
        <v>136</v>
      </c>
      <c r="E238" s="41" t="s">
        <v>269</v>
      </c>
      <c r="F238" s="21" t="s">
        <v>79</v>
      </c>
      <c r="G238" s="65"/>
    </row>
    <row r="239" spans="1:7" ht="51.75" customHeight="1">
      <c r="A239" s="91" t="s">
        <v>598</v>
      </c>
      <c r="B239" s="19" t="s">
        <v>63</v>
      </c>
      <c r="C239" s="19" t="s">
        <v>84</v>
      </c>
      <c r="D239" s="19" t="s">
        <v>136</v>
      </c>
      <c r="E239" s="32" t="s">
        <v>17</v>
      </c>
      <c r="F239" s="21"/>
      <c r="G239" s="65">
        <f>G240</f>
        <v>1920276</v>
      </c>
    </row>
    <row r="240" spans="1:7" ht="72" customHeight="1">
      <c r="A240" s="92" t="s">
        <v>599</v>
      </c>
      <c r="B240" s="19" t="s">
        <v>63</v>
      </c>
      <c r="C240" s="38" t="s">
        <v>84</v>
      </c>
      <c r="D240" s="38" t="s">
        <v>136</v>
      </c>
      <c r="E240" s="52" t="s">
        <v>248</v>
      </c>
      <c r="F240" s="39"/>
      <c r="G240" s="68">
        <f>G241</f>
        <v>1920276</v>
      </c>
    </row>
    <row r="241" spans="1:7" ht="26.25">
      <c r="A241" s="26" t="s">
        <v>482</v>
      </c>
      <c r="B241" s="19" t="s">
        <v>63</v>
      </c>
      <c r="C241" s="19" t="s">
        <v>84</v>
      </c>
      <c r="D241" s="19" t="s">
        <v>136</v>
      </c>
      <c r="E241" s="27" t="s">
        <v>443</v>
      </c>
      <c r="F241" s="25"/>
      <c r="G241" s="65">
        <f>G248+G242+G245</f>
        <v>1920276</v>
      </c>
    </row>
    <row r="242" spans="1:7" ht="39" customHeight="1">
      <c r="A242" s="26" t="s">
        <v>512</v>
      </c>
      <c r="B242" s="19" t="s">
        <v>63</v>
      </c>
      <c r="C242" s="19" t="s">
        <v>84</v>
      </c>
      <c r="D242" s="19" t="s">
        <v>136</v>
      </c>
      <c r="E242" s="27" t="s">
        <v>510</v>
      </c>
      <c r="F242" s="25"/>
      <c r="G242" s="65">
        <f>G243+G244</f>
        <v>1017730</v>
      </c>
    </row>
    <row r="243" spans="1:7" ht="26.25">
      <c r="A243" s="24" t="s">
        <v>34</v>
      </c>
      <c r="B243" s="19" t="s">
        <v>63</v>
      </c>
      <c r="C243" s="19" t="s">
        <v>84</v>
      </c>
      <c r="D243" s="19" t="s">
        <v>136</v>
      </c>
      <c r="E243" s="27" t="s">
        <v>510</v>
      </c>
      <c r="F243" s="25" t="s">
        <v>79</v>
      </c>
      <c r="G243" s="65">
        <f>58130</f>
        <v>58130</v>
      </c>
    </row>
    <row r="244" spans="1:7" ht="13.5">
      <c r="A244" s="35" t="s">
        <v>117</v>
      </c>
      <c r="B244" s="19" t="s">
        <v>63</v>
      </c>
      <c r="C244" s="19" t="s">
        <v>84</v>
      </c>
      <c r="D244" s="19" t="s">
        <v>136</v>
      </c>
      <c r="E244" s="27" t="s">
        <v>510</v>
      </c>
      <c r="F244" s="25" t="s">
        <v>118</v>
      </c>
      <c r="G244" s="65">
        <f>1017730-58130</f>
        <v>959600</v>
      </c>
    </row>
    <row r="245" spans="1:7" ht="31.5" customHeight="1">
      <c r="A245" s="26" t="s">
        <v>600</v>
      </c>
      <c r="B245" s="19" t="s">
        <v>63</v>
      </c>
      <c r="C245" s="19" t="s">
        <v>84</v>
      </c>
      <c r="D245" s="19" t="s">
        <v>136</v>
      </c>
      <c r="E245" s="27" t="s">
        <v>511</v>
      </c>
      <c r="F245" s="25"/>
      <c r="G245" s="65">
        <f>G247+G246</f>
        <v>436171</v>
      </c>
    </row>
    <row r="246" spans="1:7" ht="31.5" customHeight="1">
      <c r="A246" s="24" t="s">
        <v>34</v>
      </c>
      <c r="B246" s="19" t="s">
        <v>63</v>
      </c>
      <c r="C246" s="19" t="s">
        <v>84</v>
      </c>
      <c r="D246" s="19" t="s">
        <v>136</v>
      </c>
      <c r="E246" s="27" t="s">
        <v>511</v>
      </c>
      <c r="F246" s="25" t="s">
        <v>79</v>
      </c>
      <c r="G246" s="65">
        <v>24914</v>
      </c>
    </row>
    <row r="247" spans="1:7" ht="21" customHeight="1">
      <c r="A247" s="35" t="s">
        <v>117</v>
      </c>
      <c r="B247" s="19" t="s">
        <v>63</v>
      </c>
      <c r="C247" s="19" t="s">
        <v>84</v>
      </c>
      <c r="D247" s="19" t="s">
        <v>136</v>
      </c>
      <c r="E247" s="27" t="s">
        <v>511</v>
      </c>
      <c r="F247" s="25" t="s">
        <v>118</v>
      </c>
      <c r="G247" s="65">
        <f>877632-466375</f>
        <v>411257</v>
      </c>
    </row>
    <row r="248" spans="1:7" ht="39">
      <c r="A248" s="35" t="s">
        <v>445</v>
      </c>
      <c r="B248" s="19" t="s">
        <v>63</v>
      </c>
      <c r="C248" s="19" t="s">
        <v>84</v>
      </c>
      <c r="D248" s="19" t="s">
        <v>136</v>
      </c>
      <c r="E248" s="27" t="s">
        <v>444</v>
      </c>
      <c r="F248" s="25"/>
      <c r="G248" s="65">
        <f>G249</f>
        <v>466375</v>
      </c>
    </row>
    <row r="249" spans="1:7" ht="14.25" customHeight="1">
      <c r="A249" s="35" t="s">
        <v>117</v>
      </c>
      <c r="B249" s="19" t="s">
        <v>63</v>
      </c>
      <c r="C249" s="19" t="s">
        <v>84</v>
      </c>
      <c r="D249" s="19" t="s">
        <v>136</v>
      </c>
      <c r="E249" s="27" t="s">
        <v>444</v>
      </c>
      <c r="F249" s="25" t="s">
        <v>118</v>
      </c>
      <c r="G249" s="65">
        <v>466375</v>
      </c>
    </row>
    <row r="250" spans="1:7" ht="66" customHeight="1" hidden="1">
      <c r="A250" s="160" t="s">
        <v>227</v>
      </c>
      <c r="B250" s="19" t="s">
        <v>63</v>
      </c>
      <c r="C250" s="19" t="s">
        <v>84</v>
      </c>
      <c r="D250" s="19" t="s">
        <v>136</v>
      </c>
      <c r="E250" s="50" t="s">
        <v>378</v>
      </c>
      <c r="F250" s="21"/>
      <c r="G250" s="65">
        <f>G251</f>
        <v>0</v>
      </c>
    </row>
    <row r="251" spans="1:7" ht="29.25" customHeight="1" hidden="1">
      <c r="A251" s="158" t="s">
        <v>591</v>
      </c>
      <c r="B251" s="19" t="s">
        <v>63</v>
      </c>
      <c r="C251" s="19" t="s">
        <v>84</v>
      </c>
      <c r="D251" s="19" t="s">
        <v>136</v>
      </c>
      <c r="E251" s="31" t="s">
        <v>592</v>
      </c>
      <c r="F251" s="21"/>
      <c r="G251" s="65">
        <f>G252</f>
        <v>0</v>
      </c>
    </row>
    <row r="252" spans="1:7" ht="13.5" customHeight="1" hidden="1">
      <c r="A252" s="26" t="s">
        <v>593</v>
      </c>
      <c r="B252" s="19" t="s">
        <v>63</v>
      </c>
      <c r="C252" s="19" t="s">
        <v>84</v>
      </c>
      <c r="D252" s="19" t="s">
        <v>136</v>
      </c>
      <c r="E252" s="31" t="s">
        <v>594</v>
      </c>
      <c r="F252" s="21"/>
      <c r="G252" s="65">
        <f>G253</f>
        <v>0</v>
      </c>
    </row>
    <row r="253" spans="1:7" ht="13.5" customHeight="1" hidden="1">
      <c r="A253" s="24" t="s">
        <v>78</v>
      </c>
      <c r="B253" s="19" t="s">
        <v>63</v>
      </c>
      <c r="C253" s="19" t="s">
        <v>84</v>
      </c>
      <c r="D253" s="19" t="s">
        <v>136</v>
      </c>
      <c r="E253" s="31" t="s">
        <v>594</v>
      </c>
      <c r="F253" s="21" t="s">
        <v>79</v>
      </c>
      <c r="G253" s="65"/>
    </row>
    <row r="254" spans="1:7" ht="26.25">
      <c r="A254" s="92" t="s">
        <v>601</v>
      </c>
      <c r="B254" s="19" t="s">
        <v>63</v>
      </c>
      <c r="C254" s="19" t="s">
        <v>84</v>
      </c>
      <c r="D254" s="19" t="s">
        <v>136</v>
      </c>
      <c r="E254" s="19" t="s">
        <v>297</v>
      </c>
      <c r="F254" s="25"/>
      <c r="G254" s="65">
        <f>G255+G259</f>
        <v>10000</v>
      </c>
    </row>
    <row r="255" spans="1:7" ht="66" customHeight="1">
      <c r="A255" s="95" t="s">
        <v>602</v>
      </c>
      <c r="B255" s="19" t="s">
        <v>63</v>
      </c>
      <c r="C255" s="38" t="s">
        <v>84</v>
      </c>
      <c r="D255" s="38" t="s">
        <v>136</v>
      </c>
      <c r="E255" s="38" t="s">
        <v>298</v>
      </c>
      <c r="F255" s="49"/>
      <c r="G255" s="68">
        <f>G256</f>
        <v>10000</v>
      </c>
    </row>
    <row r="256" spans="1:7" ht="39">
      <c r="A256" s="95" t="s">
        <v>473</v>
      </c>
      <c r="B256" s="19" t="s">
        <v>63</v>
      </c>
      <c r="C256" s="19" t="s">
        <v>84</v>
      </c>
      <c r="D256" s="19" t="s">
        <v>136</v>
      </c>
      <c r="E256" s="19" t="s">
        <v>501</v>
      </c>
      <c r="F256" s="25"/>
      <c r="G256" s="65">
        <f>G257</f>
        <v>10000</v>
      </c>
    </row>
    <row r="257" spans="1:7" ht="26.25">
      <c r="A257" s="23" t="s">
        <v>299</v>
      </c>
      <c r="B257" s="19" t="s">
        <v>63</v>
      </c>
      <c r="C257" s="19" t="s">
        <v>84</v>
      </c>
      <c r="D257" s="19" t="s">
        <v>136</v>
      </c>
      <c r="E257" s="19" t="s">
        <v>500</v>
      </c>
      <c r="F257" s="25"/>
      <c r="G257" s="65">
        <f>G258</f>
        <v>10000</v>
      </c>
    </row>
    <row r="258" spans="1:7" ht="26.25">
      <c r="A258" s="24" t="s">
        <v>34</v>
      </c>
      <c r="B258" s="19" t="s">
        <v>63</v>
      </c>
      <c r="C258" s="19" t="s">
        <v>84</v>
      </c>
      <c r="D258" s="19" t="s">
        <v>136</v>
      </c>
      <c r="E258" s="19" t="s">
        <v>500</v>
      </c>
      <c r="F258" s="25" t="s">
        <v>79</v>
      </c>
      <c r="G258" s="65">
        <f>28000-18000</f>
        <v>10000</v>
      </c>
    </row>
    <row r="259" spans="1:7" ht="70.5" customHeight="1" hidden="1">
      <c r="A259" s="75" t="s">
        <v>603</v>
      </c>
      <c r="B259" s="19" t="s">
        <v>63</v>
      </c>
      <c r="C259" s="38" t="s">
        <v>84</v>
      </c>
      <c r="D259" s="38" t="s">
        <v>136</v>
      </c>
      <c r="E259" s="38" t="s">
        <v>471</v>
      </c>
      <c r="F259" s="25"/>
      <c r="G259" s="65">
        <f>G260</f>
        <v>0</v>
      </c>
    </row>
    <row r="260" spans="1:7" ht="47.25" customHeight="1" hidden="1">
      <c r="A260" s="95" t="s">
        <v>474</v>
      </c>
      <c r="B260" s="19" t="s">
        <v>63</v>
      </c>
      <c r="C260" s="19" t="s">
        <v>84</v>
      </c>
      <c r="D260" s="19" t="s">
        <v>136</v>
      </c>
      <c r="E260" s="19" t="s">
        <v>502</v>
      </c>
      <c r="F260" s="25"/>
      <c r="G260" s="65">
        <f>G261</f>
        <v>0</v>
      </c>
    </row>
    <row r="261" spans="1:7" ht="26.25" customHeight="1" hidden="1">
      <c r="A261" s="24" t="s">
        <v>470</v>
      </c>
      <c r="B261" s="19" t="s">
        <v>63</v>
      </c>
      <c r="C261" s="19" t="s">
        <v>84</v>
      </c>
      <c r="D261" s="19" t="s">
        <v>136</v>
      </c>
      <c r="E261" s="19" t="s">
        <v>503</v>
      </c>
      <c r="F261" s="25"/>
      <c r="G261" s="65">
        <f>G262</f>
        <v>0</v>
      </c>
    </row>
    <row r="262" spans="1:7" ht="32.25" customHeight="1" hidden="1">
      <c r="A262" s="24" t="s">
        <v>34</v>
      </c>
      <c r="B262" s="19" t="s">
        <v>63</v>
      </c>
      <c r="C262" s="19" t="s">
        <v>84</v>
      </c>
      <c r="D262" s="19" t="s">
        <v>136</v>
      </c>
      <c r="E262" s="19" t="s">
        <v>503</v>
      </c>
      <c r="F262" s="25" t="s">
        <v>79</v>
      </c>
      <c r="G262" s="65">
        <f>5000-5000</f>
        <v>0</v>
      </c>
    </row>
    <row r="263" spans="1:7" ht="19.5" customHeight="1">
      <c r="A263" s="24" t="s">
        <v>146</v>
      </c>
      <c r="B263" s="19" t="s">
        <v>63</v>
      </c>
      <c r="C263" s="19" t="s">
        <v>147</v>
      </c>
      <c r="D263" s="19"/>
      <c r="E263" s="19"/>
      <c r="F263" s="25"/>
      <c r="G263" s="65">
        <f>G273+G264</f>
        <v>20432425.04</v>
      </c>
    </row>
    <row r="264" spans="1:7" ht="13.5" customHeight="1" hidden="1">
      <c r="A264" s="24" t="s">
        <v>536</v>
      </c>
      <c r="B264" s="19" t="s">
        <v>63</v>
      </c>
      <c r="C264" s="19" t="s">
        <v>147</v>
      </c>
      <c r="D264" s="19" t="s">
        <v>65</v>
      </c>
      <c r="E264" s="19"/>
      <c r="F264" s="25"/>
      <c r="G264" s="65">
        <f>G265</f>
        <v>0</v>
      </c>
    </row>
    <row r="265" spans="1:7" ht="39" customHeight="1" hidden="1">
      <c r="A265" s="24" t="s">
        <v>140</v>
      </c>
      <c r="B265" s="19" t="s">
        <v>63</v>
      </c>
      <c r="C265" s="19" t="s">
        <v>147</v>
      </c>
      <c r="D265" s="19" t="s">
        <v>65</v>
      </c>
      <c r="E265" s="19" t="s">
        <v>17</v>
      </c>
      <c r="F265" s="25"/>
      <c r="G265" s="65">
        <f>G266</f>
        <v>0</v>
      </c>
    </row>
    <row r="266" spans="1:7" ht="66" customHeight="1" hidden="1">
      <c r="A266" s="24" t="s">
        <v>141</v>
      </c>
      <c r="B266" s="19" t="s">
        <v>63</v>
      </c>
      <c r="C266" s="19" t="s">
        <v>147</v>
      </c>
      <c r="D266" s="19" t="s">
        <v>65</v>
      </c>
      <c r="E266" s="19" t="s">
        <v>248</v>
      </c>
      <c r="F266" s="25"/>
      <c r="G266" s="65">
        <f>G267</f>
        <v>0</v>
      </c>
    </row>
    <row r="267" spans="1:7" ht="66" customHeight="1" hidden="1">
      <c r="A267" s="24" t="s">
        <v>537</v>
      </c>
      <c r="B267" s="19" t="s">
        <v>63</v>
      </c>
      <c r="C267" s="19" t="s">
        <v>147</v>
      </c>
      <c r="D267" s="19" t="s">
        <v>65</v>
      </c>
      <c r="E267" s="19" t="s">
        <v>538</v>
      </c>
      <c r="F267" s="25"/>
      <c r="G267" s="65">
        <f>G268+G270</f>
        <v>0</v>
      </c>
    </row>
    <row r="268" spans="1:7" ht="26.25" customHeight="1" hidden="1">
      <c r="A268" s="24" t="s">
        <v>539</v>
      </c>
      <c r="B268" s="19" t="s">
        <v>63</v>
      </c>
      <c r="C268" s="19" t="s">
        <v>147</v>
      </c>
      <c r="D268" s="19" t="s">
        <v>65</v>
      </c>
      <c r="E268" s="19" t="s">
        <v>540</v>
      </c>
      <c r="F268" s="25"/>
      <c r="G268" s="65">
        <f>G269</f>
        <v>0</v>
      </c>
    </row>
    <row r="269" spans="1:7" ht="27" customHeight="1" hidden="1">
      <c r="A269" s="35" t="s">
        <v>480</v>
      </c>
      <c r="B269" s="19" t="s">
        <v>63</v>
      </c>
      <c r="C269" s="19" t="s">
        <v>147</v>
      </c>
      <c r="D269" s="19" t="s">
        <v>65</v>
      </c>
      <c r="E269" s="19" t="s">
        <v>540</v>
      </c>
      <c r="F269" s="25" t="s">
        <v>479</v>
      </c>
      <c r="G269" s="65"/>
    </row>
    <row r="270" spans="1:7" ht="26.25" customHeight="1" hidden="1">
      <c r="A270" s="35" t="s">
        <v>542</v>
      </c>
      <c r="B270" s="19" t="s">
        <v>63</v>
      </c>
      <c r="C270" s="19" t="s">
        <v>147</v>
      </c>
      <c r="D270" s="19" t="s">
        <v>65</v>
      </c>
      <c r="E270" s="19" t="s">
        <v>541</v>
      </c>
      <c r="F270" s="25"/>
      <c r="G270" s="65">
        <f>G272+G271</f>
        <v>0</v>
      </c>
    </row>
    <row r="271" spans="1:7" ht="27" customHeight="1" hidden="1">
      <c r="A271" s="24" t="s">
        <v>34</v>
      </c>
      <c r="B271" s="19" t="s">
        <v>63</v>
      </c>
      <c r="C271" s="19" t="s">
        <v>147</v>
      </c>
      <c r="D271" s="19" t="s">
        <v>65</v>
      </c>
      <c r="E271" s="19" t="s">
        <v>541</v>
      </c>
      <c r="F271" s="25" t="s">
        <v>79</v>
      </c>
      <c r="G271" s="65"/>
    </row>
    <row r="272" spans="1:7" ht="27" customHeight="1" hidden="1">
      <c r="A272" s="35" t="s">
        <v>480</v>
      </c>
      <c r="B272" s="19" t="s">
        <v>63</v>
      </c>
      <c r="C272" s="19" t="s">
        <v>147</v>
      </c>
      <c r="D272" s="19" t="s">
        <v>65</v>
      </c>
      <c r="E272" s="19" t="s">
        <v>541</v>
      </c>
      <c r="F272" s="25" t="s">
        <v>479</v>
      </c>
      <c r="G272" s="65"/>
    </row>
    <row r="273" spans="1:7" ht="13.5">
      <c r="A273" s="24" t="s">
        <v>148</v>
      </c>
      <c r="B273" s="19" t="s">
        <v>63</v>
      </c>
      <c r="C273" s="19" t="s">
        <v>147</v>
      </c>
      <c r="D273" s="19" t="s">
        <v>67</v>
      </c>
      <c r="E273" s="19"/>
      <c r="F273" s="25"/>
      <c r="G273" s="65">
        <f>G274+G283+G293+G285</f>
        <v>20432425.04</v>
      </c>
    </row>
    <row r="274" spans="1:7" ht="39">
      <c r="A274" s="36" t="s">
        <v>604</v>
      </c>
      <c r="B274" s="19" t="s">
        <v>63</v>
      </c>
      <c r="C274" s="19" t="s">
        <v>147</v>
      </c>
      <c r="D274" s="19" t="s">
        <v>67</v>
      </c>
      <c r="E274" s="31" t="s">
        <v>223</v>
      </c>
      <c r="F274" s="25"/>
      <c r="G274" s="65">
        <f>G275</f>
        <v>10168555.1</v>
      </c>
    </row>
    <row r="275" spans="1:7" ht="52.5">
      <c r="A275" s="96" t="s">
        <v>605</v>
      </c>
      <c r="B275" s="19" t="s">
        <v>63</v>
      </c>
      <c r="C275" s="38" t="s">
        <v>147</v>
      </c>
      <c r="D275" s="38" t="s">
        <v>67</v>
      </c>
      <c r="E275" s="50" t="s">
        <v>270</v>
      </c>
      <c r="F275" s="49"/>
      <c r="G275" s="68">
        <f>G276</f>
        <v>10168555.1</v>
      </c>
    </row>
    <row r="276" spans="1:7" ht="24.75" customHeight="1">
      <c r="A276" s="26" t="s">
        <v>42</v>
      </c>
      <c r="B276" s="19" t="s">
        <v>63</v>
      </c>
      <c r="C276" s="19" t="s">
        <v>147</v>
      </c>
      <c r="D276" s="19" t="s">
        <v>67</v>
      </c>
      <c r="E276" s="31" t="s">
        <v>271</v>
      </c>
      <c r="F276" s="25"/>
      <c r="G276" s="65">
        <f>G277+G279+G281</f>
        <v>10168555.1</v>
      </c>
    </row>
    <row r="277" spans="1:7" ht="39">
      <c r="A277" s="163" t="s">
        <v>606</v>
      </c>
      <c r="B277" s="19" t="s">
        <v>63</v>
      </c>
      <c r="C277" s="19" t="s">
        <v>147</v>
      </c>
      <c r="D277" s="19" t="s">
        <v>67</v>
      </c>
      <c r="E277" s="31" t="s">
        <v>607</v>
      </c>
      <c r="F277" s="25"/>
      <c r="G277" s="65">
        <f>G278</f>
        <v>9499999.67</v>
      </c>
    </row>
    <row r="278" spans="1:7" ht="13.5">
      <c r="A278" s="35" t="s">
        <v>117</v>
      </c>
      <c r="B278" s="19" t="s">
        <v>63</v>
      </c>
      <c r="C278" s="19" t="s">
        <v>147</v>
      </c>
      <c r="D278" s="19" t="s">
        <v>67</v>
      </c>
      <c r="E278" s="31" t="s">
        <v>607</v>
      </c>
      <c r="F278" s="25" t="s">
        <v>118</v>
      </c>
      <c r="G278" s="65">
        <v>9499999.67</v>
      </c>
    </row>
    <row r="279" spans="1:7" ht="39">
      <c r="A279" s="164" t="s">
        <v>608</v>
      </c>
      <c r="B279" s="19" t="s">
        <v>63</v>
      </c>
      <c r="C279" s="19" t="s">
        <v>147</v>
      </c>
      <c r="D279" s="19" t="s">
        <v>67</v>
      </c>
      <c r="E279" s="31" t="s">
        <v>609</v>
      </c>
      <c r="F279" s="25"/>
      <c r="G279" s="65">
        <f>G280</f>
        <v>500000.33</v>
      </c>
    </row>
    <row r="280" spans="1:7" ht="13.5">
      <c r="A280" s="35" t="s">
        <v>117</v>
      </c>
      <c r="B280" s="19" t="s">
        <v>63</v>
      </c>
      <c r="C280" s="19" t="s">
        <v>147</v>
      </c>
      <c r="D280" s="19" t="s">
        <v>67</v>
      </c>
      <c r="E280" s="31" t="s">
        <v>609</v>
      </c>
      <c r="F280" s="25" t="s">
        <v>118</v>
      </c>
      <c r="G280" s="65">
        <v>500000.33</v>
      </c>
    </row>
    <row r="281" spans="1:7" ht="26.25">
      <c r="A281" s="164" t="s">
        <v>610</v>
      </c>
      <c r="B281" s="19" t="s">
        <v>63</v>
      </c>
      <c r="C281" s="19" t="s">
        <v>147</v>
      </c>
      <c r="D281" s="19" t="s">
        <v>67</v>
      </c>
      <c r="E281" s="31" t="s">
        <v>611</v>
      </c>
      <c r="F281" s="25"/>
      <c r="G281" s="65">
        <f>G282</f>
        <v>168555.1</v>
      </c>
    </row>
    <row r="282" spans="1:7" ht="13.5">
      <c r="A282" s="35" t="s">
        <v>117</v>
      </c>
      <c r="B282" s="19" t="s">
        <v>63</v>
      </c>
      <c r="C282" s="19" t="s">
        <v>147</v>
      </c>
      <c r="D282" s="19" t="s">
        <v>67</v>
      </c>
      <c r="E282" s="31" t="s">
        <v>611</v>
      </c>
      <c r="F282" s="25" t="s">
        <v>118</v>
      </c>
      <c r="G282" s="65">
        <v>168555.1</v>
      </c>
    </row>
    <row r="283" spans="1:7" ht="52.5" customHeight="1">
      <c r="A283" s="96" t="s">
        <v>612</v>
      </c>
      <c r="B283" s="19" t="s">
        <v>63</v>
      </c>
      <c r="C283" s="19" t="s">
        <v>147</v>
      </c>
      <c r="D283" s="19" t="s">
        <v>67</v>
      </c>
      <c r="E283" s="31" t="s">
        <v>17</v>
      </c>
      <c r="F283" s="25"/>
      <c r="G283" s="65">
        <f>G284</f>
        <v>2222384</v>
      </c>
    </row>
    <row r="284" spans="1:7" ht="84" customHeight="1">
      <c r="A284" s="35" t="s">
        <v>613</v>
      </c>
      <c r="B284" s="19" t="s">
        <v>63</v>
      </c>
      <c r="C284" s="38" t="s">
        <v>147</v>
      </c>
      <c r="D284" s="38" t="s">
        <v>67</v>
      </c>
      <c r="E284" s="50" t="s">
        <v>234</v>
      </c>
      <c r="F284" s="49"/>
      <c r="G284" s="68">
        <f>G290</f>
        <v>2222384</v>
      </c>
    </row>
    <row r="285" spans="1:7" ht="26.25" customHeight="1" hidden="1">
      <c r="A285" s="26" t="s">
        <v>238</v>
      </c>
      <c r="B285" s="19" t="s">
        <v>63</v>
      </c>
      <c r="C285" s="19" t="s">
        <v>147</v>
      </c>
      <c r="D285" s="19" t="s">
        <v>67</v>
      </c>
      <c r="E285" s="27" t="s">
        <v>239</v>
      </c>
      <c r="F285" s="49"/>
      <c r="G285" s="68">
        <f>G286+G288</f>
        <v>0</v>
      </c>
    </row>
    <row r="286" spans="1:7" ht="24" customHeight="1" hidden="1">
      <c r="A286" s="123" t="s">
        <v>513</v>
      </c>
      <c r="B286" s="19" t="s">
        <v>63</v>
      </c>
      <c r="C286" s="19" t="s">
        <v>147</v>
      </c>
      <c r="D286" s="19" t="s">
        <v>67</v>
      </c>
      <c r="E286" s="27" t="s">
        <v>506</v>
      </c>
      <c r="F286" s="25"/>
      <c r="G286" s="68">
        <f>G287</f>
        <v>0</v>
      </c>
    </row>
    <row r="287" spans="1:7" ht="27" customHeight="1" hidden="1">
      <c r="A287" s="35" t="s">
        <v>117</v>
      </c>
      <c r="B287" s="19" t="s">
        <v>63</v>
      </c>
      <c r="C287" s="19" t="s">
        <v>147</v>
      </c>
      <c r="D287" s="19" t="s">
        <v>67</v>
      </c>
      <c r="E287" s="27" t="s">
        <v>506</v>
      </c>
      <c r="F287" s="25" t="s">
        <v>118</v>
      </c>
      <c r="G287" s="68"/>
    </row>
    <row r="288" spans="1:7" ht="30" customHeight="1" hidden="1">
      <c r="A288" s="123" t="s">
        <v>514</v>
      </c>
      <c r="B288" s="19" t="s">
        <v>63</v>
      </c>
      <c r="C288" s="19" t="s">
        <v>147</v>
      </c>
      <c r="D288" s="19" t="s">
        <v>67</v>
      </c>
      <c r="E288" s="27" t="s">
        <v>505</v>
      </c>
      <c r="F288" s="25"/>
      <c r="G288" s="68">
        <f>G289</f>
        <v>0</v>
      </c>
    </row>
    <row r="289" spans="1:7" ht="15.75" customHeight="1" hidden="1">
      <c r="A289" s="35" t="s">
        <v>117</v>
      </c>
      <c r="B289" s="19" t="s">
        <v>63</v>
      </c>
      <c r="C289" s="19" t="s">
        <v>147</v>
      </c>
      <c r="D289" s="19" t="s">
        <v>67</v>
      </c>
      <c r="E289" s="27" t="s">
        <v>505</v>
      </c>
      <c r="F289" s="25" t="s">
        <v>118</v>
      </c>
      <c r="G289" s="68"/>
    </row>
    <row r="290" spans="1:7" ht="29.25" customHeight="1">
      <c r="A290" s="26" t="s">
        <v>235</v>
      </c>
      <c r="B290" s="19" t="s">
        <v>63</v>
      </c>
      <c r="C290" s="19" t="s">
        <v>147</v>
      </c>
      <c r="D290" s="19" t="s">
        <v>67</v>
      </c>
      <c r="E290" s="27" t="s">
        <v>240</v>
      </c>
      <c r="F290" s="25"/>
      <c r="G290" s="65">
        <f>G291</f>
        <v>2222384</v>
      </c>
    </row>
    <row r="291" spans="1:7" ht="39">
      <c r="A291" s="23" t="s">
        <v>236</v>
      </c>
      <c r="B291" s="19" t="s">
        <v>63</v>
      </c>
      <c r="C291" s="19" t="s">
        <v>147</v>
      </c>
      <c r="D291" s="19" t="s">
        <v>67</v>
      </c>
      <c r="E291" s="27" t="s">
        <v>237</v>
      </c>
      <c r="F291" s="25"/>
      <c r="G291" s="65">
        <f>G292</f>
        <v>2222384</v>
      </c>
    </row>
    <row r="292" spans="1:7" ht="13.5">
      <c r="A292" s="35" t="s">
        <v>117</v>
      </c>
      <c r="B292" s="19" t="s">
        <v>63</v>
      </c>
      <c r="C292" s="19" t="s">
        <v>147</v>
      </c>
      <c r="D292" s="19" t="s">
        <v>67</v>
      </c>
      <c r="E292" s="27" t="s">
        <v>237</v>
      </c>
      <c r="F292" s="25" t="s">
        <v>118</v>
      </c>
      <c r="G292" s="65">
        <v>2222384</v>
      </c>
    </row>
    <row r="293" spans="1:7" ht="43.5" customHeight="1">
      <c r="A293" s="92" t="s">
        <v>614</v>
      </c>
      <c r="B293" s="19" t="s">
        <v>63</v>
      </c>
      <c r="C293" s="19" t="s">
        <v>147</v>
      </c>
      <c r="D293" s="19" t="s">
        <v>67</v>
      </c>
      <c r="E293" s="31" t="s">
        <v>143</v>
      </c>
      <c r="F293" s="25"/>
      <c r="G293" s="65">
        <f>G294</f>
        <v>8041485.94</v>
      </c>
    </row>
    <row r="294" spans="1:7" ht="54.75">
      <c r="A294" s="165" t="s">
        <v>615</v>
      </c>
      <c r="B294" s="19" t="s">
        <v>63</v>
      </c>
      <c r="C294" s="38" t="s">
        <v>147</v>
      </c>
      <c r="D294" s="38" t="s">
        <v>67</v>
      </c>
      <c r="E294" s="50" t="s">
        <v>144</v>
      </c>
      <c r="F294" s="49"/>
      <c r="G294" s="68">
        <f>G295</f>
        <v>8041485.94</v>
      </c>
    </row>
    <row r="295" spans="1:7" ht="13.5">
      <c r="A295" s="35" t="s">
        <v>16</v>
      </c>
      <c r="B295" s="19" t="s">
        <v>63</v>
      </c>
      <c r="C295" s="19" t="s">
        <v>147</v>
      </c>
      <c r="D295" s="19" t="s">
        <v>67</v>
      </c>
      <c r="E295" s="31" t="s">
        <v>543</v>
      </c>
      <c r="F295" s="25"/>
      <c r="G295" s="65">
        <f>G296+G304+G298+G300+G302</f>
        <v>8041485.94</v>
      </c>
    </row>
    <row r="296" spans="1:7" ht="21" customHeight="1">
      <c r="A296" s="164" t="s">
        <v>616</v>
      </c>
      <c r="B296" s="19" t="s">
        <v>63</v>
      </c>
      <c r="C296" s="19" t="s">
        <v>147</v>
      </c>
      <c r="D296" s="19" t="s">
        <v>67</v>
      </c>
      <c r="E296" s="31" t="s">
        <v>617</v>
      </c>
      <c r="F296" s="25"/>
      <c r="G296" s="65">
        <f>G297</f>
        <v>5578897</v>
      </c>
    </row>
    <row r="297" spans="1:7" ht="13.5">
      <c r="A297" s="35" t="s">
        <v>117</v>
      </c>
      <c r="B297" s="19" t="s">
        <v>63</v>
      </c>
      <c r="C297" s="19" t="s">
        <v>147</v>
      </c>
      <c r="D297" s="19" t="s">
        <v>67</v>
      </c>
      <c r="E297" s="31" t="s">
        <v>617</v>
      </c>
      <c r="F297" s="25" t="s">
        <v>118</v>
      </c>
      <c r="G297" s="65">
        <v>5578897</v>
      </c>
    </row>
    <row r="298" spans="1:7" ht="13.5">
      <c r="A298" s="164" t="s">
        <v>616</v>
      </c>
      <c r="B298" s="19" t="s">
        <v>63</v>
      </c>
      <c r="C298" s="19" t="s">
        <v>147</v>
      </c>
      <c r="D298" s="19" t="s">
        <v>67</v>
      </c>
      <c r="E298" s="31" t="s">
        <v>618</v>
      </c>
      <c r="F298" s="25"/>
      <c r="G298" s="65">
        <f>G299</f>
        <v>0</v>
      </c>
    </row>
    <row r="299" spans="1:7" ht="13.5">
      <c r="A299" s="35" t="s">
        <v>117</v>
      </c>
      <c r="B299" s="19" t="s">
        <v>63</v>
      </c>
      <c r="C299" s="19" t="s">
        <v>147</v>
      </c>
      <c r="D299" s="19" t="s">
        <v>67</v>
      </c>
      <c r="E299" s="31" t="s">
        <v>618</v>
      </c>
      <c r="F299" s="25" t="s">
        <v>118</v>
      </c>
      <c r="G299" s="65">
        <f>15000-15000</f>
        <v>0</v>
      </c>
    </row>
    <row r="300" spans="1:7" ht="39">
      <c r="A300" s="76" t="s">
        <v>619</v>
      </c>
      <c r="B300" s="19" t="s">
        <v>63</v>
      </c>
      <c r="C300" s="19" t="s">
        <v>147</v>
      </c>
      <c r="D300" s="19" t="s">
        <v>67</v>
      </c>
      <c r="E300" s="31" t="s">
        <v>548</v>
      </c>
      <c r="F300" s="25"/>
      <c r="G300" s="65">
        <f>G301</f>
        <v>230676.58</v>
      </c>
    </row>
    <row r="301" spans="1:7" ht="13.5">
      <c r="A301" s="35" t="s">
        <v>117</v>
      </c>
      <c r="B301" s="19" t="s">
        <v>63</v>
      </c>
      <c r="C301" s="19" t="s">
        <v>147</v>
      </c>
      <c r="D301" s="19" t="s">
        <v>67</v>
      </c>
      <c r="E301" s="31" t="s">
        <v>548</v>
      </c>
      <c r="F301" s="25" t="s">
        <v>118</v>
      </c>
      <c r="G301" s="65">
        <f>229729.58+947</f>
        <v>230676.58</v>
      </c>
    </row>
    <row r="302" spans="1:7" ht="24">
      <c r="A302" s="123" t="s">
        <v>546</v>
      </c>
      <c r="B302" s="19" t="s">
        <v>63</v>
      </c>
      <c r="C302" s="19" t="s">
        <v>147</v>
      </c>
      <c r="D302" s="19" t="s">
        <v>67</v>
      </c>
      <c r="E302" s="31" t="s">
        <v>620</v>
      </c>
      <c r="F302" s="25"/>
      <c r="G302" s="65">
        <f>G303</f>
        <v>1300852</v>
      </c>
    </row>
    <row r="303" spans="1:7" ht="13.5">
      <c r="A303" s="35" t="s">
        <v>117</v>
      </c>
      <c r="B303" s="19" t="s">
        <v>63</v>
      </c>
      <c r="C303" s="19" t="s">
        <v>147</v>
      </c>
      <c r="D303" s="19" t="s">
        <v>67</v>
      </c>
      <c r="E303" s="31" t="s">
        <v>620</v>
      </c>
      <c r="F303" s="25" t="s">
        <v>118</v>
      </c>
      <c r="G303" s="65">
        <f>1300852</f>
        <v>1300852</v>
      </c>
    </row>
    <row r="304" spans="1:7" ht="39">
      <c r="A304" s="23" t="s">
        <v>236</v>
      </c>
      <c r="B304" s="19" t="s">
        <v>63</v>
      </c>
      <c r="C304" s="19" t="s">
        <v>147</v>
      </c>
      <c r="D304" s="19" t="s">
        <v>67</v>
      </c>
      <c r="E304" s="31" t="s">
        <v>544</v>
      </c>
      <c r="F304" s="25"/>
      <c r="G304" s="65">
        <f>G305</f>
        <v>931060.36</v>
      </c>
    </row>
    <row r="305" spans="1:7" ht="13.5">
      <c r="A305" s="35" t="s">
        <v>117</v>
      </c>
      <c r="B305" s="19" t="s">
        <v>63</v>
      </c>
      <c r="C305" s="19" t="s">
        <v>147</v>
      </c>
      <c r="D305" s="19" t="s">
        <v>67</v>
      </c>
      <c r="E305" s="31" t="s">
        <v>544</v>
      </c>
      <c r="F305" s="25" t="s">
        <v>118</v>
      </c>
      <c r="G305" s="80">
        <v>931060.36</v>
      </c>
    </row>
    <row r="306" spans="1:7" ht="13.5">
      <c r="A306" s="35" t="s">
        <v>621</v>
      </c>
      <c r="B306" s="19" t="s">
        <v>63</v>
      </c>
      <c r="C306" s="19" t="s">
        <v>95</v>
      </c>
      <c r="D306" s="19"/>
      <c r="E306" s="31"/>
      <c r="F306" s="25"/>
      <c r="G306" s="80">
        <f>G307</f>
        <v>300000</v>
      </c>
    </row>
    <row r="307" spans="1:7" ht="13.5">
      <c r="A307" s="33" t="s">
        <v>622</v>
      </c>
      <c r="B307" s="19" t="s">
        <v>63</v>
      </c>
      <c r="C307" s="19" t="s">
        <v>95</v>
      </c>
      <c r="D307" s="19" t="s">
        <v>147</v>
      </c>
      <c r="E307" s="31"/>
      <c r="F307" s="25"/>
      <c r="G307" s="80">
        <f>G308</f>
        <v>300000</v>
      </c>
    </row>
    <row r="308" spans="1:7" ht="13.5">
      <c r="A308" s="33" t="s">
        <v>91</v>
      </c>
      <c r="B308" s="19" t="s">
        <v>63</v>
      </c>
      <c r="C308" s="19" t="s">
        <v>95</v>
      </c>
      <c r="D308" s="19" t="s">
        <v>147</v>
      </c>
      <c r="E308" s="31" t="s">
        <v>336</v>
      </c>
      <c r="F308" s="25"/>
      <c r="G308" s="80">
        <f>G309</f>
        <v>300000</v>
      </c>
    </row>
    <row r="309" spans="1:7" ht="13.5">
      <c r="A309" s="18" t="s">
        <v>92</v>
      </c>
      <c r="B309" s="19" t="s">
        <v>63</v>
      </c>
      <c r="C309" s="19" t="s">
        <v>95</v>
      </c>
      <c r="D309" s="19" t="s">
        <v>147</v>
      </c>
      <c r="E309" s="31" t="s">
        <v>337</v>
      </c>
      <c r="F309" s="25"/>
      <c r="G309" s="80">
        <f>G310</f>
        <v>300000</v>
      </c>
    </row>
    <row r="310" spans="1:7" ht="13.5">
      <c r="A310" s="18" t="s">
        <v>623</v>
      </c>
      <c r="B310" s="19" t="s">
        <v>63</v>
      </c>
      <c r="C310" s="19" t="s">
        <v>95</v>
      </c>
      <c r="D310" s="19" t="s">
        <v>147</v>
      </c>
      <c r="E310" s="31" t="s">
        <v>624</v>
      </c>
      <c r="F310" s="25"/>
      <c r="G310" s="80">
        <f>G311</f>
        <v>300000</v>
      </c>
    </row>
    <row r="311" spans="1:7" ht="26.25">
      <c r="A311" s="24" t="s">
        <v>34</v>
      </c>
      <c r="B311" s="19" t="s">
        <v>63</v>
      </c>
      <c r="C311" s="19" t="s">
        <v>95</v>
      </c>
      <c r="D311" s="19" t="s">
        <v>147</v>
      </c>
      <c r="E311" s="31" t="s">
        <v>624</v>
      </c>
      <c r="F311" s="25" t="s">
        <v>79</v>
      </c>
      <c r="G311" s="80">
        <v>300000</v>
      </c>
    </row>
    <row r="312" spans="1:7" ht="13.5" customHeight="1">
      <c r="A312" s="85" t="s">
        <v>162</v>
      </c>
      <c r="B312" s="19" t="s">
        <v>63</v>
      </c>
      <c r="C312" s="19" t="s">
        <v>98</v>
      </c>
      <c r="D312" s="19"/>
      <c r="E312" s="31"/>
      <c r="F312" s="30"/>
      <c r="G312" s="65">
        <f>G313</f>
        <v>1080051</v>
      </c>
    </row>
    <row r="313" spans="1:7" ht="13.5">
      <c r="A313" s="18" t="s">
        <v>491</v>
      </c>
      <c r="B313" s="19" t="s">
        <v>63</v>
      </c>
      <c r="C313" s="19" t="s">
        <v>98</v>
      </c>
      <c r="D313" s="19" t="s">
        <v>98</v>
      </c>
      <c r="E313" s="19"/>
      <c r="F313" s="21"/>
      <c r="G313" s="65">
        <f>G314</f>
        <v>1080051</v>
      </c>
    </row>
    <row r="314" spans="1:7" ht="57" customHeight="1">
      <c r="A314" s="26" t="s">
        <v>275</v>
      </c>
      <c r="B314" s="19" t="s">
        <v>63</v>
      </c>
      <c r="C314" s="19" t="s">
        <v>98</v>
      </c>
      <c r="D314" s="19" t="s">
        <v>98</v>
      </c>
      <c r="E314" s="31" t="s">
        <v>272</v>
      </c>
      <c r="F314" s="21"/>
      <c r="G314" s="65">
        <f>G315+G320</f>
        <v>1080051</v>
      </c>
    </row>
    <row r="315" spans="1:7" ht="76.5" customHeight="1">
      <c r="A315" s="26" t="s">
        <v>276</v>
      </c>
      <c r="B315" s="19" t="s">
        <v>63</v>
      </c>
      <c r="C315" s="38" t="s">
        <v>98</v>
      </c>
      <c r="D315" s="38" t="s">
        <v>98</v>
      </c>
      <c r="E315" s="50" t="s">
        <v>273</v>
      </c>
      <c r="F315" s="51"/>
      <c r="G315" s="68">
        <f>G316</f>
        <v>105000</v>
      </c>
    </row>
    <row r="316" spans="1:7" ht="39.75" customHeight="1">
      <c r="A316" s="26" t="s">
        <v>527</v>
      </c>
      <c r="B316" s="19" t="s">
        <v>63</v>
      </c>
      <c r="C316" s="19" t="s">
        <v>98</v>
      </c>
      <c r="D316" s="19" t="s">
        <v>98</v>
      </c>
      <c r="E316" s="31" t="s">
        <v>274</v>
      </c>
      <c r="F316" s="30"/>
      <c r="G316" s="65">
        <f>G317</f>
        <v>105000</v>
      </c>
    </row>
    <row r="317" spans="1:7" ht="19.5" customHeight="1">
      <c r="A317" s="26" t="s">
        <v>163</v>
      </c>
      <c r="B317" s="19" t="s">
        <v>63</v>
      </c>
      <c r="C317" s="19" t="s">
        <v>98</v>
      </c>
      <c r="D317" s="19" t="s">
        <v>98</v>
      </c>
      <c r="E317" s="31" t="s">
        <v>277</v>
      </c>
      <c r="F317" s="30"/>
      <c r="G317" s="65">
        <f>G318+G319</f>
        <v>105000</v>
      </c>
    </row>
    <row r="318" spans="1:7" ht="27.75" customHeight="1">
      <c r="A318" s="24" t="s">
        <v>34</v>
      </c>
      <c r="B318" s="19" t="s">
        <v>63</v>
      </c>
      <c r="C318" s="19" t="s">
        <v>98</v>
      </c>
      <c r="D318" s="19" t="s">
        <v>98</v>
      </c>
      <c r="E318" s="31" t="s">
        <v>277</v>
      </c>
      <c r="F318" s="30" t="s">
        <v>79</v>
      </c>
      <c r="G318" s="65">
        <f>85000-20000+20000</f>
        <v>85000</v>
      </c>
    </row>
    <row r="319" spans="1:7" ht="19.5" customHeight="1">
      <c r="A319" s="18" t="s">
        <v>121</v>
      </c>
      <c r="B319" s="19" t="s">
        <v>63</v>
      </c>
      <c r="C319" s="19" t="s">
        <v>98</v>
      </c>
      <c r="D319" s="19" t="s">
        <v>98</v>
      </c>
      <c r="E319" s="31" t="s">
        <v>277</v>
      </c>
      <c r="F319" s="30" t="s">
        <v>122</v>
      </c>
      <c r="G319" s="65">
        <f>20000</f>
        <v>20000</v>
      </c>
    </row>
    <row r="320" spans="1:7" ht="55.5" customHeight="1">
      <c r="A320" s="92" t="s">
        <v>291</v>
      </c>
      <c r="B320" s="19" t="s">
        <v>63</v>
      </c>
      <c r="C320" s="19" t="s">
        <v>98</v>
      </c>
      <c r="D320" s="19" t="s">
        <v>98</v>
      </c>
      <c r="E320" s="31" t="s">
        <v>292</v>
      </c>
      <c r="F320" s="30"/>
      <c r="G320" s="65">
        <f>G321</f>
        <v>975051</v>
      </c>
    </row>
    <row r="321" spans="1:7" ht="24.75" customHeight="1">
      <c r="A321" s="26" t="s">
        <v>149</v>
      </c>
      <c r="B321" s="19" t="s">
        <v>63</v>
      </c>
      <c r="C321" s="19" t="s">
        <v>98</v>
      </c>
      <c r="D321" s="19" t="s">
        <v>98</v>
      </c>
      <c r="E321" s="31" t="s">
        <v>293</v>
      </c>
      <c r="F321" s="30"/>
      <c r="G321" s="65">
        <f>G322+G324+G326</f>
        <v>975051</v>
      </c>
    </row>
    <row r="322" spans="1:7" ht="13.5">
      <c r="A322" s="18" t="s">
        <v>164</v>
      </c>
      <c r="B322" s="19" t="s">
        <v>63</v>
      </c>
      <c r="C322" s="19" t="s">
        <v>98</v>
      </c>
      <c r="D322" s="19" t="s">
        <v>98</v>
      </c>
      <c r="E322" s="31" t="s">
        <v>31</v>
      </c>
      <c r="F322" s="21"/>
      <c r="G322" s="65">
        <f>G323</f>
        <v>378378</v>
      </c>
    </row>
    <row r="323" spans="1:7" ht="13.5">
      <c r="A323" s="18" t="s">
        <v>121</v>
      </c>
      <c r="B323" s="19" t="s">
        <v>63</v>
      </c>
      <c r="C323" s="19" t="s">
        <v>98</v>
      </c>
      <c r="D323" s="19" t="s">
        <v>98</v>
      </c>
      <c r="E323" s="31" t="s">
        <v>31</v>
      </c>
      <c r="F323" s="30" t="s">
        <v>122</v>
      </c>
      <c r="G323" s="65">
        <f>378378</f>
        <v>378378</v>
      </c>
    </row>
    <row r="324" spans="1:7" ht="18.75" customHeight="1">
      <c r="A324" s="79" t="s">
        <v>32</v>
      </c>
      <c r="B324" s="19" t="s">
        <v>63</v>
      </c>
      <c r="C324" s="19" t="s">
        <v>98</v>
      </c>
      <c r="D324" s="19" t="s">
        <v>98</v>
      </c>
      <c r="E324" s="31" t="s">
        <v>33</v>
      </c>
      <c r="F324" s="21"/>
      <c r="G324" s="65">
        <f>G325</f>
        <v>596673</v>
      </c>
    </row>
    <row r="325" spans="1:7" ht="12.75" customHeight="1">
      <c r="A325" s="18" t="s">
        <v>121</v>
      </c>
      <c r="B325" s="19" t="s">
        <v>63</v>
      </c>
      <c r="C325" s="19" t="s">
        <v>98</v>
      </c>
      <c r="D325" s="19" t="s">
        <v>98</v>
      </c>
      <c r="E325" s="31" t="s">
        <v>33</v>
      </c>
      <c r="F325" s="30" t="s">
        <v>122</v>
      </c>
      <c r="G325" s="65">
        <v>596673</v>
      </c>
    </row>
    <row r="326" spans="1:7" ht="18" customHeight="1" hidden="1">
      <c r="A326" s="79" t="s">
        <v>152</v>
      </c>
      <c r="B326" s="19" t="s">
        <v>63</v>
      </c>
      <c r="C326" s="19" t="s">
        <v>98</v>
      </c>
      <c r="D326" s="19" t="s">
        <v>98</v>
      </c>
      <c r="E326" s="31" t="s">
        <v>625</v>
      </c>
      <c r="F326" s="21"/>
      <c r="G326" s="65">
        <f>G327</f>
        <v>0</v>
      </c>
    </row>
    <row r="327" spans="1:7" ht="13.5" hidden="1">
      <c r="A327" s="18" t="s">
        <v>121</v>
      </c>
      <c r="B327" s="19" t="s">
        <v>63</v>
      </c>
      <c r="C327" s="19" t="s">
        <v>98</v>
      </c>
      <c r="D327" s="19" t="s">
        <v>98</v>
      </c>
      <c r="E327" s="31" t="s">
        <v>625</v>
      </c>
      <c r="F327" s="30" t="s">
        <v>122</v>
      </c>
      <c r="G327" s="65"/>
    </row>
    <row r="328" spans="1:7" ht="13.5">
      <c r="A328" s="18" t="s">
        <v>438</v>
      </c>
      <c r="B328" s="19" t="s">
        <v>63</v>
      </c>
      <c r="C328" s="19" t="s">
        <v>129</v>
      </c>
      <c r="D328" s="19"/>
      <c r="E328" s="31"/>
      <c r="F328" s="30"/>
      <c r="G328" s="65">
        <f>G329</f>
        <v>500197</v>
      </c>
    </row>
    <row r="329" spans="1:7" ht="13.5">
      <c r="A329" s="107" t="s">
        <v>439</v>
      </c>
      <c r="B329" s="19" t="s">
        <v>63</v>
      </c>
      <c r="C329" s="19" t="s">
        <v>129</v>
      </c>
      <c r="D329" s="19" t="s">
        <v>98</v>
      </c>
      <c r="E329" s="19"/>
      <c r="F329" s="21"/>
      <c r="G329" s="65">
        <f>G330</f>
        <v>500197</v>
      </c>
    </row>
    <row r="330" spans="1:7" ht="13.5">
      <c r="A330" s="18" t="s">
        <v>91</v>
      </c>
      <c r="B330" s="19" t="s">
        <v>63</v>
      </c>
      <c r="C330" s="19" t="s">
        <v>129</v>
      </c>
      <c r="D330" s="19" t="s">
        <v>98</v>
      </c>
      <c r="E330" s="27" t="s">
        <v>336</v>
      </c>
      <c r="F330" s="25"/>
      <c r="G330" s="65">
        <f>G331</f>
        <v>500197</v>
      </c>
    </row>
    <row r="331" spans="1:7" ht="13.5">
      <c r="A331" s="18" t="s">
        <v>92</v>
      </c>
      <c r="B331" s="19" t="s">
        <v>63</v>
      </c>
      <c r="C331" s="19" t="s">
        <v>129</v>
      </c>
      <c r="D331" s="19" t="s">
        <v>98</v>
      </c>
      <c r="E331" s="19" t="s">
        <v>337</v>
      </c>
      <c r="F331" s="21"/>
      <c r="G331" s="65">
        <f>G332+G334</f>
        <v>500197</v>
      </c>
    </row>
    <row r="332" spans="1:7" ht="26.25">
      <c r="A332" s="157" t="s">
        <v>626</v>
      </c>
      <c r="B332" s="19" t="s">
        <v>63</v>
      </c>
      <c r="C332" s="19" t="s">
        <v>129</v>
      </c>
      <c r="D332" s="19" t="s">
        <v>98</v>
      </c>
      <c r="E332" s="19" t="s">
        <v>414</v>
      </c>
      <c r="F332" s="21"/>
      <c r="G332" s="65">
        <f>G333</f>
        <v>500197</v>
      </c>
    </row>
    <row r="333" spans="1:7" ht="26.25">
      <c r="A333" s="24" t="s">
        <v>34</v>
      </c>
      <c r="B333" s="19" t="s">
        <v>63</v>
      </c>
      <c r="C333" s="19" t="s">
        <v>129</v>
      </c>
      <c r="D333" s="19" t="s">
        <v>98</v>
      </c>
      <c r="E333" s="19" t="s">
        <v>414</v>
      </c>
      <c r="F333" s="25" t="s">
        <v>79</v>
      </c>
      <c r="G333" s="65">
        <f>5758+275126+219313</f>
        <v>500197</v>
      </c>
    </row>
    <row r="334" spans="1:7" ht="46.5" customHeight="1" hidden="1">
      <c r="A334" s="26" t="s">
        <v>423</v>
      </c>
      <c r="B334" s="19" t="s">
        <v>63</v>
      </c>
      <c r="C334" s="19" t="s">
        <v>129</v>
      </c>
      <c r="D334" s="19" t="s">
        <v>98</v>
      </c>
      <c r="E334" s="19" t="s">
        <v>415</v>
      </c>
      <c r="F334" s="21"/>
      <c r="G334" s="65">
        <f>G335</f>
        <v>0</v>
      </c>
    </row>
    <row r="335" spans="1:7" ht="27" customHeight="1" hidden="1">
      <c r="A335" s="24" t="s">
        <v>34</v>
      </c>
      <c r="B335" s="19" t="s">
        <v>63</v>
      </c>
      <c r="C335" s="19" t="s">
        <v>129</v>
      </c>
      <c r="D335" s="19" t="s">
        <v>98</v>
      </c>
      <c r="E335" s="19" t="s">
        <v>415</v>
      </c>
      <c r="F335" s="25" t="s">
        <v>72</v>
      </c>
      <c r="G335" s="65"/>
    </row>
    <row r="336" spans="1:7" ht="17.25" customHeight="1">
      <c r="A336" s="18" t="s">
        <v>169</v>
      </c>
      <c r="B336" s="19" t="s">
        <v>63</v>
      </c>
      <c r="C336" s="19" t="s">
        <v>170</v>
      </c>
      <c r="D336" s="19"/>
      <c r="E336" s="31"/>
      <c r="F336" s="30"/>
      <c r="G336" s="65">
        <f>G337+G343+G359</f>
        <v>12133779.77</v>
      </c>
    </row>
    <row r="337" spans="1:7" ht="13.5">
      <c r="A337" s="18" t="s">
        <v>171</v>
      </c>
      <c r="B337" s="19" t="s">
        <v>63</v>
      </c>
      <c r="C337" s="19" t="s">
        <v>170</v>
      </c>
      <c r="D337" s="19" t="s">
        <v>65</v>
      </c>
      <c r="E337" s="19"/>
      <c r="F337" s="21"/>
      <c r="G337" s="65">
        <f>G338</f>
        <v>279461.33</v>
      </c>
    </row>
    <row r="338" spans="1:7" ht="34.5" customHeight="1">
      <c r="A338" s="18" t="s">
        <v>627</v>
      </c>
      <c r="B338" s="19" t="s">
        <v>63</v>
      </c>
      <c r="C338" s="19" t="s">
        <v>170</v>
      </c>
      <c r="D338" s="19" t="s">
        <v>65</v>
      </c>
      <c r="E338" s="19" t="s">
        <v>324</v>
      </c>
      <c r="F338" s="21"/>
      <c r="G338" s="65">
        <f>G339</f>
        <v>279461.33</v>
      </c>
    </row>
    <row r="339" spans="1:7" ht="51.75" customHeight="1">
      <c r="A339" s="108" t="s">
        <v>628</v>
      </c>
      <c r="B339" s="19" t="s">
        <v>63</v>
      </c>
      <c r="C339" s="38" t="s">
        <v>170</v>
      </c>
      <c r="D339" s="38" t="s">
        <v>65</v>
      </c>
      <c r="E339" s="38" t="s">
        <v>355</v>
      </c>
      <c r="F339" s="39"/>
      <c r="G339" s="68">
        <f>G341</f>
        <v>279461.33</v>
      </c>
    </row>
    <row r="340" spans="1:7" ht="30.75" customHeight="1">
      <c r="A340" s="94" t="s">
        <v>356</v>
      </c>
      <c r="B340" s="19" t="s">
        <v>63</v>
      </c>
      <c r="C340" s="19" t="s">
        <v>170</v>
      </c>
      <c r="D340" s="19" t="s">
        <v>65</v>
      </c>
      <c r="E340" s="19" t="s">
        <v>358</v>
      </c>
      <c r="F340" s="21"/>
      <c r="G340" s="65">
        <f>G341</f>
        <v>279461.33</v>
      </c>
    </row>
    <row r="341" spans="1:7" ht="21.75" customHeight="1">
      <c r="A341" s="108" t="s">
        <v>181</v>
      </c>
      <c r="B341" s="19" t="s">
        <v>63</v>
      </c>
      <c r="C341" s="19" t="s">
        <v>182</v>
      </c>
      <c r="D341" s="19" t="s">
        <v>65</v>
      </c>
      <c r="E341" s="19" t="s">
        <v>173</v>
      </c>
      <c r="F341" s="21"/>
      <c r="G341" s="65">
        <f>G342</f>
        <v>279461.33</v>
      </c>
    </row>
    <row r="342" spans="1:7" ht="13.5">
      <c r="A342" s="33" t="s">
        <v>121</v>
      </c>
      <c r="B342" s="19" t="s">
        <v>63</v>
      </c>
      <c r="C342" s="19" t="s">
        <v>182</v>
      </c>
      <c r="D342" s="19" t="s">
        <v>65</v>
      </c>
      <c r="E342" s="19" t="s">
        <v>173</v>
      </c>
      <c r="F342" s="21" t="s">
        <v>122</v>
      </c>
      <c r="G342" s="65">
        <v>279461.33</v>
      </c>
    </row>
    <row r="343" spans="1:7" ht="17.25" customHeight="1">
      <c r="A343" s="18" t="s">
        <v>183</v>
      </c>
      <c r="B343" s="19" t="s">
        <v>63</v>
      </c>
      <c r="C343" s="19">
        <v>10</v>
      </c>
      <c r="D343" s="19" t="s">
        <v>74</v>
      </c>
      <c r="E343" s="19"/>
      <c r="F343" s="21"/>
      <c r="G343" s="65">
        <f>G344</f>
        <v>10541934.95</v>
      </c>
    </row>
    <row r="344" spans="1:7" ht="44.25" customHeight="1">
      <c r="A344" s="18" t="s">
        <v>627</v>
      </c>
      <c r="B344" s="19" t="s">
        <v>63</v>
      </c>
      <c r="C344" s="19">
        <v>10</v>
      </c>
      <c r="D344" s="19" t="s">
        <v>74</v>
      </c>
      <c r="E344" s="19" t="s">
        <v>324</v>
      </c>
      <c r="F344" s="21"/>
      <c r="G344" s="65">
        <f>G345</f>
        <v>10541934.95</v>
      </c>
    </row>
    <row r="345" spans="1:7" ht="59.25" customHeight="1">
      <c r="A345" s="73" t="s">
        <v>629</v>
      </c>
      <c r="B345" s="19" t="s">
        <v>63</v>
      </c>
      <c r="C345" s="38">
        <v>10</v>
      </c>
      <c r="D345" s="38" t="s">
        <v>74</v>
      </c>
      <c r="E345" s="38" t="s">
        <v>355</v>
      </c>
      <c r="F345" s="39"/>
      <c r="G345" s="68">
        <f>G346</f>
        <v>10541934.95</v>
      </c>
    </row>
    <row r="346" spans="1:7" ht="35.25" customHeight="1">
      <c r="A346" s="73" t="s">
        <v>172</v>
      </c>
      <c r="B346" s="19" t="s">
        <v>63</v>
      </c>
      <c r="C346" s="19">
        <v>10</v>
      </c>
      <c r="D346" s="19" t="s">
        <v>74</v>
      </c>
      <c r="E346" s="19" t="s">
        <v>357</v>
      </c>
      <c r="F346" s="21"/>
      <c r="G346" s="65">
        <f>G347+G350+G353+G356</f>
        <v>10541934.95</v>
      </c>
    </row>
    <row r="347" spans="1:7" ht="26.25">
      <c r="A347" s="23" t="s">
        <v>185</v>
      </c>
      <c r="B347" s="19" t="s">
        <v>63</v>
      </c>
      <c r="C347" s="19">
        <v>10</v>
      </c>
      <c r="D347" s="19" t="s">
        <v>74</v>
      </c>
      <c r="E347" s="19" t="s">
        <v>174</v>
      </c>
      <c r="F347" s="21"/>
      <c r="G347" s="65">
        <f>G349+G348</f>
        <v>46266.89</v>
      </c>
    </row>
    <row r="348" spans="1:7" ht="15" customHeight="1">
      <c r="A348" s="24" t="s">
        <v>34</v>
      </c>
      <c r="B348" s="19" t="s">
        <v>63</v>
      </c>
      <c r="C348" s="19">
        <v>10</v>
      </c>
      <c r="D348" s="19" t="s">
        <v>74</v>
      </c>
      <c r="E348" s="19" t="s">
        <v>174</v>
      </c>
      <c r="F348" s="21" t="s">
        <v>79</v>
      </c>
      <c r="G348" s="65">
        <v>748.34</v>
      </c>
    </row>
    <row r="349" spans="1:7" ht="17.25" customHeight="1">
      <c r="A349" s="28" t="s">
        <v>121</v>
      </c>
      <c r="B349" s="19" t="s">
        <v>63</v>
      </c>
      <c r="C349" s="19">
        <v>10</v>
      </c>
      <c r="D349" s="19" t="s">
        <v>74</v>
      </c>
      <c r="E349" s="19" t="s">
        <v>174</v>
      </c>
      <c r="F349" s="21" t="s">
        <v>122</v>
      </c>
      <c r="G349" s="65">
        <v>45518.55</v>
      </c>
    </row>
    <row r="350" spans="1:7" ht="34.5" customHeight="1">
      <c r="A350" s="23" t="s">
        <v>186</v>
      </c>
      <c r="B350" s="19" t="s">
        <v>63</v>
      </c>
      <c r="C350" s="19">
        <v>10</v>
      </c>
      <c r="D350" s="19" t="s">
        <v>74</v>
      </c>
      <c r="E350" s="19" t="s">
        <v>175</v>
      </c>
      <c r="F350" s="21"/>
      <c r="G350" s="65">
        <f>G352+G351</f>
        <v>260908.09</v>
      </c>
    </row>
    <row r="351" spans="1:7" ht="34.5" customHeight="1">
      <c r="A351" s="24" t="s">
        <v>34</v>
      </c>
      <c r="B351" s="19" t="s">
        <v>63</v>
      </c>
      <c r="C351" s="19">
        <v>10</v>
      </c>
      <c r="D351" s="19" t="s">
        <v>74</v>
      </c>
      <c r="E351" s="19" t="s">
        <v>175</v>
      </c>
      <c r="F351" s="21" t="s">
        <v>79</v>
      </c>
      <c r="G351" s="65">
        <v>4362.35</v>
      </c>
    </row>
    <row r="352" spans="1:7" ht="24.75" customHeight="1">
      <c r="A352" s="28" t="s">
        <v>121</v>
      </c>
      <c r="B352" s="19" t="s">
        <v>63</v>
      </c>
      <c r="C352" s="19">
        <v>10</v>
      </c>
      <c r="D352" s="19" t="s">
        <v>74</v>
      </c>
      <c r="E352" s="19" t="s">
        <v>175</v>
      </c>
      <c r="F352" s="21" t="s">
        <v>122</v>
      </c>
      <c r="G352" s="65">
        <v>256545.74</v>
      </c>
    </row>
    <row r="353" spans="1:7" ht="18.75" customHeight="1">
      <c r="A353" s="18" t="s">
        <v>187</v>
      </c>
      <c r="B353" s="19" t="s">
        <v>63</v>
      </c>
      <c r="C353" s="19">
        <v>10</v>
      </c>
      <c r="D353" s="19" t="s">
        <v>74</v>
      </c>
      <c r="E353" s="19" t="s">
        <v>176</v>
      </c>
      <c r="F353" s="21"/>
      <c r="G353" s="65">
        <f>G355+G354</f>
        <v>9124481.19</v>
      </c>
    </row>
    <row r="354" spans="1:7" ht="39.75" customHeight="1">
      <c r="A354" s="24" t="s">
        <v>34</v>
      </c>
      <c r="B354" s="19" t="s">
        <v>63</v>
      </c>
      <c r="C354" s="19">
        <v>10</v>
      </c>
      <c r="D354" s="19" t="s">
        <v>74</v>
      </c>
      <c r="E354" s="19" t="s">
        <v>176</v>
      </c>
      <c r="F354" s="21" t="s">
        <v>79</v>
      </c>
      <c r="G354" s="65">
        <v>149450.02</v>
      </c>
    </row>
    <row r="355" spans="1:7" ht="20.25" customHeight="1">
      <c r="A355" s="28" t="s">
        <v>121</v>
      </c>
      <c r="B355" s="19" t="s">
        <v>63</v>
      </c>
      <c r="C355" s="19">
        <v>10</v>
      </c>
      <c r="D355" s="19" t="s">
        <v>74</v>
      </c>
      <c r="E355" s="19" t="s">
        <v>176</v>
      </c>
      <c r="F355" s="21" t="s">
        <v>122</v>
      </c>
      <c r="G355" s="65">
        <v>8975031.17</v>
      </c>
    </row>
    <row r="356" spans="1:7" s="7" customFormat="1" ht="13.5">
      <c r="A356" s="18" t="s">
        <v>188</v>
      </c>
      <c r="B356" s="19" t="s">
        <v>63</v>
      </c>
      <c r="C356" s="19">
        <v>10</v>
      </c>
      <c r="D356" s="19" t="s">
        <v>74</v>
      </c>
      <c r="E356" s="19" t="s">
        <v>177</v>
      </c>
      <c r="F356" s="21"/>
      <c r="G356" s="65">
        <f>G358+G357</f>
        <v>1110278.78</v>
      </c>
    </row>
    <row r="357" spans="1:7" ht="26.25">
      <c r="A357" s="24" t="s">
        <v>34</v>
      </c>
      <c r="B357" s="19" t="s">
        <v>63</v>
      </c>
      <c r="C357" s="19">
        <v>10</v>
      </c>
      <c r="D357" s="19" t="s">
        <v>74</v>
      </c>
      <c r="E357" s="19" t="s">
        <v>177</v>
      </c>
      <c r="F357" s="21" t="s">
        <v>79</v>
      </c>
      <c r="G357" s="65">
        <v>18989.62</v>
      </c>
    </row>
    <row r="358" spans="1:7" ht="13.5">
      <c r="A358" s="28" t="s">
        <v>121</v>
      </c>
      <c r="B358" s="19" t="s">
        <v>63</v>
      </c>
      <c r="C358" s="19">
        <v>10</v>
      </c>
      <c r="D358" s="19" t="s">
        <v>74</v>
      </c>
      <c r="E358" s="19" t="s">
        <v>177</v>
      </c>
      <c r="F358" s="21" t="s">
        <v>122</v>
      </c>
      <c r="G358" s="65">
        <v>1091289.16</v>
      </c>
    </row>
    <row r="359" spans="1:7" ht="24" customHeight="1">
      <c r="A359" s="18" t="s">
        <v>233</v>
      </c>
      <c r="B359" s="19" t="s">
        <v>63</v>
      </c>
      <c r="C359" s="19">
        <v>10</v>
      </c>
      <c r="D359" s="19" t="s">
        <v>84</v>
      </c>
      <c r="E359" s="19"/>
      <c r="F359" s="21"/>
      <c r="G359" s="65">
        <f>G360</f>
        <v>1312383.49</v>
      </c>
    </row>
    <row r="360" spans="1:7" ht="44.25" customHeight="1">
      <c r="A360" s="18" t="s">
        <v>630</v>
      </c>
      <c r="B360" s="19" t="s">
        <v>63</v>
      </c>
      <c r="C360" s="19">
        <v>10</v>
      </c>
      <c r="D360" s="19" t="s">
        <v>84</v>
      </c>
      <c r="E360" s="43" t="s">
        <v>324</v>
      </c>
      <c r="F360" s="21"/>
      <c r="G360" s="65">
        <f>G361</f>
        <v>1312383.49</v>
      </c>
    </row>
    <row r="361" spans="1:7" ht="54.75" customHeight="1">
      <c r="A361" s="73" t="s">
        <v>629</v>
      </c>
      <c r="B361" s="19" t="s">
        <v>63</v>
      </c>
      <c r="C361" s="19">
        <v>10</v>
      </c>
      <c r="D361" s="19" t="s">
        <v>84</v>
      </c>
      <c r="E361" s="43" t="s">
        <v>355</v>
      </c>
      <c r="F361" s="21"/>
      <c r="G361" s="65">
        <f>G362</f>
        <v>1312383.49</v>
      </c>
    </row>
    <row r="362" spans="1:7" ht="30.75" customHeight="1">
      <c r="A362" s="73" t="s">
        <v>172</v>
      </c>
      <c r="B362" s="19" t="s">
        <v>63</v>
      </c>
      <c r="C362" s="19">
        <v>10</v>
      </c>
      <c r="D362" s="19" t="s">
        <v>74</v>
      </c>
      <c r="E362" s="19" t="s">
        <v>357</v>
      </c>
      <c r="F362" s="21"/>
      <c r="G362" s="65">
        <f>G363+G364</f>
        <v>1312383.49</v>
      </c>
    </row>
    <row r="363" spans="1:7" ht="24" customHeight="1">
      <c r="A363" s="18" t="s">
        <v>184</v>
      </c>
      <c r="B363" s="19" t="s">
        <v>63</v>
      </c>
      <c r="C363" s="19" t="s">
        <v>170</v>
      </c>
      <c r="D363" s="19" t="s">
        <v>84</v>
      </c>
      <c r="E363" s="19" t="s">
        <v>359</v>
      </c>
      <c r="F363" s="21" t="s">
        <v>79</v>
      </c>
      <c r="G363" s="65">
        <v>207.1</v>
      </c>
    </row>
    <row r="364" spans="1:7" ht="26.25">
      <c r="A364" s="24" t="s">
        <v>34</v>
      </c>
      <c r="B364" s="19" t="s">
        <v>63</v>
      </c>
      <c r="C364" s="19" t="s">
        <v>170</v>
      </c>
      <c r="D364" s="19" t="s">
        <v>84</v>
      </c>
      <c r="E364" s="19" t="s">
        <v>359</v>
      </c>
      <c r="F364" s="21" t="s">
        <v>122</v>
      </c>
      <c r="G364" s="65">
        <v>1312176.39</v>
      </c>
    </row>
    <row r="365" spans="1:7" ht="13.5">
      <c r="A365" s="18" t="s">
        <v>189</v>
      </c>
      <c r="B365" s="19" t="s">
        <v>63</v>
      </c>
      <c r="C365" s="19" t="s">
        <v>102</v>
      </c>
      <c r="D365" s="19"/>
      <c r="E365" s="19"/>
      <c r="F365" s="21"/>
      <c r="G365" s="65">
        <f>G366</f>
        <v>391438.6</v>
      </c>
    </row>
    <row r="366" spans="1:7" ht="13.5">
      <c r="A366" s="18" t="s">
        <v>190</v>
      </c>
      <c r="B366" s="19" t="s">
        <v>63</v>
      </c>
      <c r="C366" s="19" t="s">
        <v>102</v>
      </c>
      <c r="D366" s="19" t="s">
        <v>65</v>
      </c>
      <c r="E366" s="19"/>
      <c r="F366" s="21"/>
      <c r="G366" s="65">
        <f>G367</f>
        <v>391438.6</v>
      </c>
    </row>
    <row r="367" spans="1:7" ht="54.75" customHeight="1">
      <c r="A367" s="26" t="s">
        <v>275</v>
      </c>
      <c r="B367" s="19" t="s">
        <v>63</v>
      </c>
      <c r="C367" s="19" t="s">
        <v>102</v>
      </c>
      <c r="D367" s="19" t="s">
        <v>65</v>
      </c>
      <c r="E367" s="31" t="s">
        <v>272</v>
      </c>
      <c r="F367" s="21"/>
      <c r="G367" s="65">
        <f>G368</f>
        <v>391438.6</v>
      </c>
    </row>
    <row r="368" spans="1:7" ht="75" customHeight="1">
      <c r="A368" s="92" t="s">
        <v>279</v>
      </c>
      <c r="B368" s="19" t="s">
        <v>63</v>
      </c>
      <c r="C368" s="38" t="s">
        <v>102</v>
      </c>
      <c r="D368" s="38" t="s">
        <v>65</v>
      </c>
      <c r="E368" s="50" t="s">
        <v>278</v>
      </c>
      <c r="F368" s="39"/>
      <c r="G368" s="68">
        <f>G369+G373</f>
        <v>391438.6</v>
      </c>
    </row>
    <row r="369" spans="1:7" ht="44.25" customHeight="1">
      <c r="A369" s="92" t="s">
        <v>280</v>
      </c>
      <c r="B369" s="19" t="s">
        <v>63</v>
      </c>
      <c r="C369" s="19" t="s">
        <v>102</v>
      </c>
      <c r="D369" s="19" t="s">
        <v>65</v>
      </c>
      <c r="E369" s="31" t="s">
        <v>281</v>
      </c>
      <c r="F369" s="21"/>
      <c r="G369" s="65">
        <f>G370</f>
        <v>150000</v>
      </c>
    </row>
    <row r="370" spans="1:7" ht="39.75" customHeight="1">
      <c r="A370" s="18" t="s">
        <v>191</v>
      </c>
      <c r="B370" s="19" t="s">
        <v>63</v>
      </c>
      <c r="C370" s="19" t="s">
        <v>102</v>
      </c>
      <c r="D370" s="19" t="s">
        <v>65</v>
      </c>
      <c r="E370" s="31" t="s">
        <v>282</v>
      </c>
      <c r="F370" s="21"/>
      <c r="G370" s="65">
        <f>G372+G371</f>
        <v>150000</v>
      </c>
    </row>
    <row r="371" spans="1:7" ht="43.5" customHeight="1" hidden="1">
      <c r="A371" s="24" t="s">
        <v>71</v>
      </c>
      <c r="B371" s="19" t="s">
        <v>63</v>
      </c>
      <c r="C371" s="19" t="s">
        <v>102</v>
      </c>
      <c r="D371" s="19" t="s">
        <v>65</v>
      </c>
      <c r="E371" s="31" t="s">
        <v>282</v>
      </c>
      <c r="F371" s="21" t="s">
        <v>72</v>
      </c>
      <c r="G371" s="65">
        <f>3195-3195</f>
        <v>0</v>
      </c>
    </row>
    <row r="372" spans="1:7" ht="26.25">
      <c r="A372" s="24" t="s">
        <v>34</v>
      </c>
      <c r="B372" s="19" t="s">
        <v>63</v>
      </c>
      <c r="C372" s="19" t="s">
        <v>102</v>
      </c>
      <c r="D372" s="19" t="s">
        <v>65</v>
      </c>
      <c r="E372" s="31" t="s">
        <v>282</v>
      </c>
      <c r="F372" s="21" t="s">
        <v>79</v>
      </c>
      <c r="G372" s="65">
        <f>100000+50000</f>
        <v>150000</v>
      </c>
    </row>
    <row r="373" spans="1:7" ht="26.25">
      <c r="A373" s="166" t="s">
        <v>631</v>
      </c>
      <c r="B373" s="19" t="s">
        <v>63</v>
      </c>
      <c r="C373" s="19" t="s">
        <v>102</v>
      </c>
      <c r="D373" s="19" t="s">
        <v>65</v>
      </c>
      <c r="E373" s="31" t="s">
        <v>632</v>
      </c>
      <c r="F373" s="21"/>
      <c r="G373" s="65">
        <f>G374</f>
        <v>241438.6</v>
      </c>
    </row>
    <row r="374" spans="1:7" ht="26.25">
      <c r="A374" s="18" t="s">
        <v>115</v>
      </c>
      <c r="B374" s="38" t="s">
        <v>63</v>
      </c>
      <c r="C374" s="19" t="s">
        <v>102</v>
      </c>
      <c r="D374" s="19" t="s">
        <v>65</v>
      </c>
      <c r="E374" s="31" t="s">
        <v>633</v>
      </c>
      <c r="F374" s="21"/>
      <c r="G374" s="65">
        <f>G376+G375+G377</f>
        <v>241438.6</v>
      </c>
    </row>
    <row r="375" spans="1:7" ht="39">
      <c r="A375" s="24" t="s">
        <v>71</v>
      </c>
      <c r="B375" s="19" t="s">
        <v>63</v>
      </c>
      <c r="C375" s="19" t="s">
        <v>102</v>
      </c>
      <c r="D375" s="19" t="s">
        <v>65</v>
      </c>
      <c r="E375" s="31" t="s">
        <v>633</v>
      </c>
      <c r="F375" s="21" t="s">
        <v>72</v>
      </c>
      <c r="G375" s="22">
        <v>139240</v>
      </c>
    </row>
    <row r="376" spans="1:7" ht="25.5" customHeight="1">
      <c r="A376" s="24" t="s">
        <v>34</v>
      </c>
      <c r="B376" s="19" t="s">
        <v>63</v>
      </c>
      <c r="C376" s="19" t="s">
        <v>102</v>
      </c>
      <c r="D376" s="19" t="s">
        <v>65</v>
      </c>
      <c r="E376" s="31" t="s">
        <v>633</v>
      </c>
      <c r="F376" s="21" t="s">
        <v>79</v>
      </c>
      <c r="G376" s="22">
        <v>102198.6</v>
      </c>
    </row>
    <row r="377" spans="1:7" ht="0.75" customHeight="1" hidden="1">
      <c r="A377" s="33" t="s">
        <v>80</v>
      </c>
      <c r="B377" s="19" t="s">
        <v>63</v>
      </c>
      <c r="C377" s="19" t="s">
        <v>102</v>
      </c>
      <c r="D377" s="19" t="s">
        <v>65</v>
      </c>
      <c r="E377" s="31" t="s">
        <v>634</v>
      </c>
      <c r="F377" s="21" t="s">
        <v>81</v>
      </c>
      <c r="G377" s="65"/>
    </row>
    <row r="378" spans="1:7" ht="20.25" customHeight="1">
      <c r="A378" s="18" t="s">
        <v>192</v>
      </c>
      <c r="B378" s="19" t="s">
        <v>63</v>
      </c>
      <c r="C378" s="19" t="s">
        <v>107</v>
      </c>
      <c r="D378" s="19"/>
      <c r="E378" s="19"/>
      <c r="F378" s="21"/>
      <c r="G378" s="65">
        <f>G379</f>
        <v>5953.9</v>
      </c>
    </row>
    <row r="379" spans="1:7" ht="24" customHeight="1">
      <c r="A379" s="18" t="s">
        <v>193</v>
      </c>
      <c r="B379" s="19" t="s">
        <v>63</v>
      </c>
      <c r="C379" s="19" t="s">
        <v>107</v>
      </c>
      <c r="D379" s="19" t="s">
        <v>65</v>
      </c>
      <c r="E379" s="19"/>
      <c r="F379" s="21"/>
      <c r="G379" s="65">
        <f>G380</f>
        <v>5953.9</v>
      </c>
    </row>
    <row r="380" spans="1:7" s="40" customFormat="1" ht="42" customHeight="1">
      <c r="A380" s="75" t="s">
        <v>635</v>
      </c>
      <c r="B380" s="19" t="s">
        <v>63</v>
      </c>
      <c r="C380" s="19" t="s">
        <v>107</v>
      </c>
      <c r="D380" s="19" t="s">
        <v>65</v>
      </c>
      <c r="E380" s="27" t="s">
        <v>12</v>
      </c>
      <c r="F380" s="21"/>
      <c r="G380" s="65">
        <f>G381</f>
        <v>5953.9</v>
      </c>
    </row>
    <row r="381" spans="1:7" s="40" customFormat="1" ht="62.25" customHeight="1">
      <c r="A381" s="36" t="s">
        <v>636</v>
      </c>
      <c r="B381" s="19" t="s">
        <v>63</v>
      </c>
      <c r="C381" s="38" t="s">
        <v>107</v>
      </c>
      <c r="D381" s="38" t="s">
        <v>65</v>
      </c>
      <c r="E381" s="27" t="s">
        <v>13</v>
      </c>
      <c r="F381" s="39"/>
      <c r="G381" s="68">
        <f>G383</f>
        <v>5953.9</v>
      </c>
    </row>
    <row r="382" spans="1:7" ht="48" customHeight="1">
      <c r="A382" s="36" t="s">
        <v>363</v>
      </c>
      <c r="B382" s="19" t="s">
        <v>63</v>
      </c>
      <c r="C382" s="19" t="s">
        <v>107</v>
      </c>
      <c r="D382" s="19" t="s">
        <v>65</v>
      </c>
      <c r="E382" s="27" t="s">
        <v>14</v>
      </c>
      <c r="F382" s="39"/>
      <c r="G382" s="68">
        <f>G383</f>
        <v>5953.9</v>
      </c>
    </row>
    <row r="383" spans="1:7" ht="20.25" customHeight="1">
      <c r="A383" s="18" t="s">
        <v>194</v>
      </c>
      <c r="B383" s="19" t="s">
        <v>63</v>
      </c>
      <c r="C383" s="19" t="s">
        <v>107</v>
      </c>
      <c r="D383" s="19" t="s">
        <v>65</v>
      </c>
      <c r="E383" s="27" t="s">
        <v>362</v>
      </c>
      <c r="F383" s="21"/>
      <c r="G383" s="65">
        <f>G384</f>
        <v>5953.9</v>
      </c>
    </row>
    <row r="384" spans="1:7" ht="26.25" customHeight="1">
      <c r="A384" s="36" t="s">
        <v>195</v>
      </c>
      <c r="B384" s="19" t="s">
        <v>63</v>
      </c>
      <c r="C384" s="19" t="s">
        <v>107</v>
      </c>
      <c r="D384" s="19" t="s">
        <v>65</v>
      </c>
      <c r="E384" s="27" t="s">
        <v>362</v>
      </c>
      <c r="F384" s="21" t="s">
        <v>196</v>
      </c>
      <c r="G384" s="65">
        <v>5953.9</v>
      </c>
    </row>
    <row r="385" spans="1:7" ht="32.25" customHeight="1">
      <c r="A385" s="18" t="s">
        <v>197</v>
      </c>
      <c r="B385" s="38" t="s">
        <v>63</v>
      </c>
      <c r="C385" s="19" t="s">
        <v>198</v>
      </c>
      <c r="D385" s="19"/>
      <c r="E385" s="19"/>
      <c r="F385" s="21"/>
      <c r="G385" s="65">
        <f aca="true" t="shared" si="0" ref="G385:G390">G386</f>
        <v>7768331</v>
      </c>
    </row>
    <row r="386" spans="1:7" ht="41.25" customHeight="1">
      <c r="A386" s="18" t="s">
        <v>199</v>
      </c>
      <c r="B386" s="19" t="s">
        <v>63</v>
      </c>
      <c r="C386" s="19" t="s">
        <v>198</v>
      </c>
      <c r="D386" s="19" t="s">
        <v>65</v>
      </c>
      <c r="E386" s="19"/>
      <c r="F386" s="21"/>
      <c r="G386" s="65">
        <f t="shared" si="0"/>
        <v>7768331</v>
      </c>
    </row>
    <row r="387" spans="1:7" ht="48.75" customHeight="1">
      <c r="A387" s="75" t="s">
        <v>635</v>
      </c>
      <c r="B387" s="19" t="s">
        <v>63</v>
      </c>
      <c r="C387" s="19" t="s">
        <v>198</v>
      </c>
      <c r="D387" s="19" t="s">
        <v>65</v>
      </c>
      <c r="E387" s="19" t="s">
        <v>12</v>
      </c>
      <c r="F387" s="21"/>
      <c r="G387" s="65">
        <f t="shared" si="0"/>
        <v>7768331</v>
      </c>
    </row>
    <row r="388" spans="1:7" ht="65.25" customHeight="1">
      <c r="A388" s="36" t="s">
        <v>637</v>
      </c>
      <c r="B388" s="19" t="s">
        <v>63</v>
      </c>
      <c r="C388" s="38" t="s">
        <v>198</v>
      </c>
      <c r="D388" s="38" t="s">
        <v>65</v>
      </c>
      <c r="E388" s="38" t="s">
        <v>367</v>
      </c>
      <c r="F388" s="39"/>
      <c r="G388" s="68">
        <f t="shared" si="0"/>
        <v>7768331</v>
      </c>
    </row>
    <row r="389" spans="1:7" ht="33.75" customHeight="1">
      <c r="A389" s="75" t="s">
        <v>364</v>
      </c>
      <c r="B389" s="19" t="s">
        <v>63</v>
      </c>
      <c r="C389" s="19" t="s">
        <v>198</v>
      </c>
      <c r="D389" s="19" t="s">
        <v>65</v>
      </c>
      <c r="E389" s="19" t="s">
        <v>365</v>
      </c>
      <c r="F389" s="21"/>
      <c r="G389" s="65">
        <f t="shared" si="0"/>
        <v>7768331</v>
      </c>
    </row>
    <row r="390" spans="1:7" ht="39">
      <c r="A390" s="37" t="s">
        <v>366</v>
      </c>
      <c r="B390" s="19" t="s">
        <v>63</v>
      </c>
      <c r="C390" s="19" t="s">
        <v>198</v>
      </c>
      <c r="D390" s="19" t="s">
        <v>65</v>
      </c>
      <c r="E390" s="19" t="s">
        <v>369</v>
      </c>
      <c r="F390" s="21"/>
      <c r="G390" s="65">
        <f t="shared" si="0"/>
        <v>7768331</v>
      </c>
    </row>
    <row r="391" spans="1:7" ht="13.5">
      <c r="A391" s="35" t="s">
        <v>117</v>
      </c>
      <c r="B391" s="19" t="s">
        <v>63</v>
      </c>
      <c r="C391" s="19" t="s">
        <v>198</v>
      </c>
      <c r="D391" s="19" t="s">
        <v>65</v>
      </c>
      <c r="E391" s="19" t="s">
        <v>369</v>
      </c>
      <c r="F391" s="25" t="s">
        <v>118</v>
      </c>
      <c r="G391" s="65">
        <v>7768331</v>
      </c>
    </row>
    <row r="392" spans="1:7" ht="31.5" customHeight="1">
      <c r="A392" s="88" t="s">
        <v>200</v>
      </c>
      <c r="B392" s="19" t="s">
        <v>201</v>
      </c>
      <c r="C392" s="19"/>
      <c r="D392" s="19"/>
      <c r="E392" s="31"/>
      <c r="F392" s="30"/>
      <c r="G392" s="121">
        <f>G393+G400+G528</f>
        <v>453784639.53</v>
      </c>
    </row>
    <row r="393" spans="1:7" ht="13.5" customHeight="1" hidden="1">
      <c r="A393" s="18" t="s">
        <v>123</v>
      </c>
      <c r="B393" s="19" t="s">
        <v>201</v>
      </c>
      <c r="C393" s="19" t="s">
        <v>84</v>
      </c>
      <c r="D393" s="19"/>
      <c r="E393" s="19"/>
      <c r="F393" s="21"/>
      <c r="G393" s="65">
        <f aca="true" t="shared" si="1" ref="G393:G398">G394</f>
        <v>0</v>
      </c>
    </row>
    <row r="394" spans="1:7" ht="13.5" customHeight="1" hidden="1">
      <c r="A394" s="18" t="s">
        <v>135</v>
      </c>
      <c r="B394" s="19" t="s">
        <v>201</v>
      </c>
      <c r="C394" s="19" t="s">
        <v>84</v>
      </c>
      <c r="D394" s="19" t="s">
        <v>136</v>
      </c>
      <c r="E394" s="19"/>
      <c r="F394" s="21"/>
      <c r="G394" s="65">
        <f t="shared" si="1"/>
        <v>0</v>
      </c>
    </row>
    <row r="395" spans="1:7" ht="39.75" customHeight="1" hidden="1">
      <c r="A395" s="98" t="s">
        <v>638</v>
      </c>
      <c r="B395" s="19" t="s">
        <v>201</v>
      </c>
      <c r="C395" s="19" t="s">
        <v>84</v>
      </c>
      <c r="D395" s="19" t="s">
        <v>136</v>
      </c>
      <c r="E395" s="41" t="s">
        <v>265</v>
      </c>
      <c r="F395" s="21"/>
      <c r="G395" s="65">
        <f t="shared" si="1"/>
        <v>0</v>
      </c>
    </row>
    <row r="396" spans="1:7" ht="72" customHeight="1" hidden="1">
      <c r="A396" s="92" t="s">
        <v>639</v>
      </c>
      <c r="B396" s="19" t="s">
        <v>201</v>
      </c>
      <c r="C396" s="19" t="s">
        <v>84</v>
      </c>
      <c r="D396" s="19" t="s">
        <v>136</v>
      </c>
      <c r="E396" s="41" t="s">
        <v>266</v>
      </c>
      <c r="F396" s="21"/>
      <c r="G396" s="65">
        <f t="shared" si="1"/>
        <v>0</v>
      </c>
    </row>
    <row r="397" spans="1:7" ht="30.75" customHeight="1" hidden="1">
      <c r="A397" s="26" t="s">
        <v>268</v>
      </c>
      <c r="B397" s="19" t="s">
        <v>201</v>
      </c>
      <c r="C397" s="19" t="s">
        <v>84</v>
      </c>
      <c r="D397" s="19" t="s">
        <v>136</v>
      </c>
      <c r="E397" s="41" t="s">
        <v>267</v>
      </c>
      <c r="F397" s="21"/>
      <c r="G397" s="65">
        <f t="shared" si="1"/>
        <v>0</v>
      </c>
    </row>
    <row r="398" spans="1:7" ht="19.5" customHeight="1" hidden="1">
      <c r="A398" s="36" t="s">
        <v>139</v>
      </c>
      <c r="B398" s="19" t="s">
        <v>201</v>
      </c>
      <c r="C398" s="19" t="s">
        <v>84</v>
      </c>
      <c r="D398" s="19" t="s">
        <v>136</v>
      </c>
      <c r="E398" s="41" t="s">
        <v>269</v>
      </c>
      <c r="F398" s="21"/>
      <c r="G398" s="65">
        <f t="shared" si="1"/>
        <v>0</v>
      </c>
    </row>
    <row r="399" spans="1:7" ht="24" customHeight="1" hidden="1">
      <c r="A399" s="97" t="s">
        <v>34</v>
      </c>
      <c r="B399" s="19" t="s">
        <v>201</v>
      </c>
      <c r="C399" s="19" t="s">
        <v>84</v>
      </c>
      <c r="D399" s="19" t="s">
        <v>136</v>
      </c>
      <c r="E399" s="41" t="s">
        <v>269</v>
      </c>
      <c r="F399" s="21" t="s">
        <v>79</v>
      </c>
      <c r="G399" s="65"/>
    </row>
    <row r="400" spans="1:7" ht="16.5" customHeight="1">
      <c r="A400" s="18" t="s">
        <v>162</v>
      </c>
      <c r="B400" s="19" t="s">
        <v>201</v>
      </c>
      <c r="C400" s="19" t="s">
        <v>98</v>
      </c>
      <c r="D400" s="19"/>
      <c r="E400" s="31"/>
      <c r="F400" s="30"/>
      <c r="G400" s="65">
        <f>G401+G426+G486+G495+G511</f>
        <v>421969782.15999997</v>
      </c>
    </row>
    <row r="401" spans="1:7" ht="18" customHeight="1">
      <c r="A401" s="18" t="s">
        <v>204</v>
      </c>
      <c r="B401" s="19" t="s">
        <v>201</v>
      </c>
      <c r="C401" s="19" t="s">
        <v>98</v>
      </c>
      <c r="D401" s="19" t="s">
        <v>65</v>
      </c>
      <c r="E401" s="31"/>
      <c r="F401" s="30"/>
      <c r="G401" s="65">
        <f>G402+G419</f>
        <v>99853047.31</v>
      </c>
    </row>
    <row r="402" spans="1:7" ht="29.25" customHeight="1">
      <c r="A402" s="18" t="s">
        <v>205</v>
      </c>
      <c r="B402" s="19" t="s">
        <v>201</v>
      </c>
      <c r="C402" s="19" t="s">
        <v>98</v>
      </c>
      <c r="D402" s="19" t="s">
        <v>65</v>
      </c>
      <c r="E402" s="19" t="s">
        <v>360</v>
      </c>
      <c r="F402" s="21"/>
      <c r="G402" s="65">
        <f>G403</f>
        <v>97668475.31</v>
      </c>
    </row>
    <row r="403" spans="1:7" ht="41.25" customHeight="1">
      <c r="A403" s="42" t="s">
        <v>206</v>
      </c>
      <c r="B403" s="19" t="s">
        <v>201</v>
      </c>
      <c r="C403" s="38" t="s">
        <v>98</v>
      </c>
      <c r="D403" s="38" t="s">
        <v>65</v>
      </c>
      <c r="E403" s="38" t="s">
        <v>361</v>
      </c>
      <c r="F403" s="39"/>
      <c r="G403" s="68">
        <f>G404</f>
        <v>97668475.31</v>
      </c>
    </row>
    <row r="404" spans="1:7" ht="27.75" customHeight="1">
      <c r="A404" s="26" t="s">
        <v>380</v>
      </c>
      <c r="B404" s="19" t="s">
        <v>201</v>
      </c>
      <c r="C404" s="19" t="s">
        <v>98</v>
      </c>
      <c r="D404" s="19" t="s">
        <v>65</v>
      </c>
      <c r="E404" s="19" t="s">
        <v>178</v>
      </c>
      <c r="F404" s="21"/>
      <c r="G404" s="65">
        <f>G405+G412+G414+G410+G408</f>
        <v>97668475.31</v>
      </c>
    </row>
    <row r="405" spans="1:7" ht="67.5" customHeight="1">
      <c r="A405" s="37" t="s">
        <v>179</v>
      </c>
      <c r="B405" s="19" t="s">
        <v>201</v>
      </c>
      <c r="C405" s="19" t="s">
        <v>98</v>
      </c>
      <c r="D405" s="19" t="s">
        <v>65</v>
      </c>
      <c r="E405" s="19" t="s">
        <v>180</v>
      </c>
      <c r="F405" s="21"/>
      <c r="G405" s="65">
        <f>G406+G407</f>
        <v>49846444</v>
      </c>
    </row>
    <row r="406" spans="1:7" ht="45" customHeight="1">
      <c r="A406" s="99" t="s">
        <v>71</v>
      </c>
      <c r="B406" s="19" t="s">
        <v>201</v>
      </c>
      <c r="C406" s="19" t="s">
        <v>98</v>
      </c>
      <c r="D406" s="19" t="s">
        <v>65</v>
      </c>
      <c r="E406" s="19" t="s">
        <v>180</v>
      </c>
      <c r="F406" s="21" t="s">
        <v>72</v>
      </c>
      <c r="G406" s="65">
        <f>45470627+2735549+1130766</f>
        <v>49336942</v>
      </c>
    </row>
    <row r="407" spans="1:7" ht="24" customHeight="1">
      <c r="A407" s="24" t="s">
        <v>34</v>
      </c>
      <c r="B407" s="19" t="s">
        <v>201</v>
      </c>
      <c r="C407" s="19" t="s">
        <v>98</v>
      </c>
      <c r="D407" s="19" t="s">
        <v>65</v>
      </c>
      <c r="E407" s="19" t="s">
        <v>180</v>
      </c>
      <c r="F407" s="21" t="s">
        <v>79</v>
      </c>
      <c r="G407" s="65">
        <v>509502</v>
      </c>
    </row>
    <row r="408" spans="1:7" ht="0.75" customHeight="1" hidden="1">
      <c r="A408" s="37" t="s">
        <v>418</v>
      </c>
      <c r="B408" s="19" t="s">
        <v>201</v>
      </c>
      <c r="C408" s="19" t="s">
        <v>98</v>
      </c>
      <c r="D408" s="19" t="s">
        <v>65</v>
      </c>
      <c r="E408" s="19" t="s">
        <v>417</v>
      </c>
      <c r="F408" s="21"/>
      <c r="G408" s="65">
        <f>G409</f>
        <v>0</v>
      </c>
    </row>
    <row r="409" spans="1:7" ht="26.25" customHeight="1" hidden="1">
      <c r="A409" s="24" t="s">
        <v>34</v>
      </c>
      <c r="B409" s="19" t="s">
        <v>201</v>
      </c>
      <c r="C409" s="19" t="s">
        <v>98</v>
      </c>
      <c r="D409" s="19" t="s">
        <v>65</v>
      </c>
      <c r="E409" s="19" t="s">
        <v>417</v>
      </c>
      <c r="F409" s="21" t="s">
        <v>79</v>
      </c>
      <c r="G409" s="65"/>
    </row>
    <row r="410" spans="1:7" ht="0.75" customHeight="1" hidden="1">
      <c r="A410" s="37" t="s">
        <v>420</v>
      </c>
      <c r="B410" s="19" t="s">
        <v>201</v>
      </c>
      <c r="C410" s="19" t="s">
        <v>98</v>
      </c>
      <c r="D410" s="19" t="s">
        <v>65</v>
      </c>
      <c r="E410" s="19" t="s">
        <v>419</v>
      </c>
      <c r="F410" s="21"/>
      <c r="G410" s="65">
        <f>G411</f>
        <v>0</v>
      </c>
    </row>
    <row r="411" spans="1:7" ht="26.25" customHeight="1" hidden="1">
      <c r="A411" s="24" t="s">
        <v>34</v>
      </c>
      <c r="B411" s="19" t="s">
        <v>201</v>
      </c>
      <c r="C411" s="19" t="s">
        <v>98</v>
      </c>
      <c r="D411" s="19" t="s">
        <v>65</v>
      </c>
      <c r="E411" s="19" t="s">
        <v>419</v>
      </c>
      <c r="F411" s="21" t="s">
        <v>79</v>
      </c>
      <c r="G411" s="65">
        <f>175343-175343</f>
        <v>0</v>
      </c>
    </row>
    <row r="412" spans="1:7" ht="26.25" customHeight="1" hidden="1">
      <c r="A412" s="37" t="s">
        <v>534</v>
      </c>
      <c r="B412" s="19" t="s">
        <v>201</v>
      </c>
      <c r="C412" s="19" t="s">
        <v>98</v>
      </c>
      <c r="D412" s="19" t="s">
        <v>65</v>
      </c>
      <c r="E412" s="19" t="s">
        <v>533</v>
      </c>
      <c r="F412" s="21"/>
      <c r="G412" s="65">
        <f>G413</f>
        <v>0</v>
      </c>
    </row>
    <row r="413" spans="1:7" ht="26.25" customHeight="1" hidden="1">
      <c r="A413" s="24" t="s">
        <v>34</v>
      </c>
      <c r="B413" s="19" t="s">
        <v>201</v>
      </c>
      <c r="C413" s="19" t="s">
        <v>98</v>
      </c>
      <c r="D413" s="19" t="s">
        <v>65</v>
      </c>
      <c r="E413" s="19" t="s">
        <v>533</v>
      </c>
      <c r="F413" s="21" t="s">
        <v>79</v>
      </c>
      <c r="G413" s="65"/>
    </row>
    <row r="414" spans="1:7" ht="25.5" customHeight="1">
      <c r="A414" s="26" t="s">
        <v>115</v>
      </c>
      <c r="B414" s="19" t="s">
        <v>201</v>
      </c>
      <c r="C414" s="19" t="s">
        <v>98</v>
      </c>
      <c r="D414" s="19" t="s">
        <v>65</v>
      </c>
      <c r="E414" s="19" t="s">
        <v>389</v>
      </c>
      <c r="F414" s="21"/>
      <c r="G414" s="65">
        <f>G415+G416+G418+G417</f>
        <v>47822031.31</v>
      </c>
    </row>
    <row r="415" spans="1:7" ht="45" customHeight="1">
      <c r="A415" s="24" t="s">
        <v>71</v>
      </c>
      <c r="B415" s="19" t="s">
        <v>201</v>
      </c>
      <c r="C415" s="19" t="s">
        <v>98</v>
      </c>
      <c r="D415" s="19" t="s">
        <v>65</v>
      </c>
      <c r="E415" s="19" t="s">
        <v>389</v>
      </c>
      <c r="F415" s="21" t="s">
        <v>72</v>
      </c>
      <c r="G415" s="65">
        <v>22998813</v>
      </c>
    </row>
    <row r="416" spans="1:7" ht="28.5" customHeight="1">
      <c r="A416" s="24" t="s">
        <v>34</v>
      </c>
      <c r="B416" s="19" t="s">
        <v>201</v>
      </c>
      <c r="C416" s="19" t="s">
        <v>98</v>
      </c>
      <c r="D416" s="19" t="s">
        <v>65</v>
      </c>
      <c r="E416" s="19" t="s">
        <v>389</v>
      </c>
      <c r="F416" s="21" t="s">
        <v>79</v>
      </c>
      <c r="G416" s="65">
        <v>22852429.03</v>
      </c>
    </row>
    <row r="417" spans="1:7" ht="27.75" customHeight="1" hidden="1">
      <c r="A417" s="161" t="s">
        <v>480</v>
      </c>
      <c r="B417" s="19" t="s">
        <v>201</v>
      </c>
      <c r="C417" s="19" t="s">
        <v>98</v>
      </c>
      <c r="D417" s="19" t="s">
        <v>65</v>
      </c>
      <c r="E417" s="19" t="s">
        <v>389</v>
      </c>
      <c r="F417" s="21" t="s">
        <v>479</v>
      </c>
      <c r="G417" s="65"/>
    </row>
    <row r="418" spans="1:7" ht="13.5">
      <c r="A418" s="26" t="s">
        <v>80</v>
      </c>
      <c r="B418" s="19" t="s">
        <v>201</v>
      </c>
      <c r="C418" s="19" t="s">
        <v>98</v>
      </c>
      <c r="D418" s="19" t="s">
        <v>65</v>
      </c>
      <c r="E418" s="19" t="s">
        <v>389</v>
      </c>
      <c r="F418" s="21" t="s">
        <v>81</v>
      </c>
      <c r="G418" s="65">
        <v>1970789.28</v>
      </c>
    </row>
    <row r="419" spans="1:7" ht="39">
      <c r="A419" s="91" t="s">
        <v>598</v>
      </c>
      <c r="B419" s="19" t="s">
        <v>201</v>
      </c>
      <c r="C419" s="19" t="s">
        <v>98</v>
      </c>
      <c r="D419" s="19" t="s">
        <v>65</v>
      </c>
      <c r="E419" s="19" t="s">
        <v>17</v>
      </c>
      <c r="F419" s="21"/>
      <c r="G419" s="65">
        <f>G420</f>
        <v>2184572</v>
      </c>
    </row>
    <row r="420" spans="1:7" ht="52.5">
      <c r="A420" s="92" t="s">
        <v>599</v>
      </c>
      <c r="B420" s="19" t="s">
        <v>201</v>
      </c>
      <c r="C420" s="19" t="s">
        <v>98</v>
      </c>
      <c r="D420" s="19" t="s">
        <v>65</v>
      </c>
      <c r="E420" s="38" t="s">
        <v>248</v>
      </c>
      <c r="F420" s="21"/>
      <c r="G420" s="65">
        <f>G421</f>
        <v>2184572</v>
      </c>
    </row>
    <row r="421" spans="1:7" ht="26.25">
      <c r="A421" s="26" t="s">
        <v>238</v>
      </c>
      <c r="B421" s="19" t="s">
        <v>201</v>
      </c>
      <c r="C421" s="19" t="s">
        <v>98</v>
      </c>
      <c r="D421" s="19" t="s">
        <v>65</v>
      </c>
      <c r="E421" s="19" t="s">
        <v>239</v>
      </c>
      <c r="F421" s="21"/>
      <c r="G421" s="65">
        <f>G424+G422</f>
        <v>2184572</v>
      </c>
    </row>
    <row r="422" spans="1:7" ht="24">
      <c r="A422" s="167" t="s">
        <v>513</v>
      </c>
      <c r="B422" s="19" t="s">
        <v>201</v>
      </c>
      <c r="C422" s="19" t="s">
        <v>98</v>
      </c>
      <c r="D422" s="19" t="s">
        <v>65</v>
      </c>
      <c r="E422" s="19" t="s">
        <v>506</v>
      </c>
      <c r="F422" s="21"/>
      <c r="G422" s="65">
        <f>G423</f>
        <v>1747657.6</v>
      </c>
    </row>
    <row r="423" spans="1:7" ht="26.25">
      <c r="A423" s="161" t="s">
        <v>480</v>
      </c>
      <c r="B423" s="19" t="s">
        <v>201</v>
      </c>
      <c r="C423" s="19" t="s">
        <v>98</v>
      </c>
      <c r="D423" s="19" t="s">
        <v>65</v>
      </c>
      <c r="E423" s="19" t="s">
        <v>506</v>
      </c>
      <c r="F423" s="21" t="s">
        <v>479</v>
      </c>
      <c r="G423" s="65">
        <v>1747657.6</v>
      </c>
    </row>
    <row r="424" spans="1:7" ht="26.25">
      <c r="A424" s="26" t="s">
        <v>514</v>
      </c>
      <c r="B424" s="19" t="s">
        <v>201</v>
      </c>
      <c r="C424" s="19" t="s">
        <v>98</v>
      </c>
      <c r="D424" s="19" t="s">
        <v>65</v>
      </c>
      <c r="E424" s="19" t="s">
        <v>505</v>
      </c>
      <c r="F424" s="21"/>
      <c r="G424" s="65">
        <f>G425</f>
        <v>436914.4</v>
      </c>
    </row>
    <row r="425" spans="1:7" ht="26.25">
      <c r="A425" s="161" t="s">
        <v>480</v>
      </c>
      <c r="B425" s="19" t="s">
        <v>201</v>
      </c>
      <c r="C425" s="19" t="s">
        <v>98</v>
      </c>
      <c r="D425" s="19" t="s">
        <v>65</v>
      </c>
      <c r="E425" s="19" t="s">
        <v>505</v>
      </c>
      <c r="F425" s="21" t="s">
        <v>479</v>
      </c>
      <c r="G425" s="65">
        <v>436914.4</v>
      </c>
    </row>
    <row r="426" spans="1:7" ht="13.5">
      <c r="A426" s="18" t="s">
        <v>207</v>
      </c>
      <c r="B426" s="19" t="s">
        <v>201</v>
      </c>
      <c r="C426" s="19" t="s">
        <v>98</v>
      </c>
      <c r="D426" s="19" t="s">
        <v>67</v>
      </c>
      <c r="E426" s="19"/>
      <c r="F426" s="21"/>
      <c r="G426" s="65">
        <f>G427+G473+G481+G466</f>
        <v>287501373.93</v>
      </c>
    </row>
    <row r="427" spans="1:7" ht="26.25">
      <c r="A427" s="18" t="s">
        <v>205</v>
      </c>
      <c r="B427" s="19" t="s">
        <v>201</v>
      </c>
      <c r="C427" s="19" t="s">
        <v>98</v>
      </c>
      <c r="D427" s="19" t="s">
        <v>67</v>
      </c>
      <c r="E427" s="19" t="s">
        <v>360</v>
      </c>
      <c r="F427" s="21"/>
      <c r="G427" s="65">
        <f>G428</f>
        <v>287325963.93</v>
      </c>
    </row>
    <row r="428" spans="1:7" ht="39">
      <c r="A428" s="42" t="s">
        <v>206</v>
      </c>
      <c r="B428" s="19" t="s">
        <v>201</v>
      </c>
      <c r="C428" s="19" t="s">
        <v>98</v>
      </c>
      <c r="D428" s="19" t="s">
        <v>67</v>
      </c>
      <c r="E428" s="19" t="s">
        <v>361</v>
      </c>
      <c r="F428" s="21"/>
      <c r="G428" s="65">
        <f>G432+G461+G429</f>
        <v>287325963.93</v>
      </c>
    </row>
    <row r="429" spans="1:7" ht="13.5">
      <c r="A429" s="42" t="s">
        <v>640</v>
      </c>
      <c r="B429" s="19" t="s">
        <v>201</v>
      </c>
      <c r="C429" s="19" t="s">
        <v>98</v>
      </c>
      <c r="D429" s="19" t="s">
        <v>67</v>
      </c>
      <c r="E429" s="19" t="s">
        <v>641</v>
      </c>
      <c r="F429" s="39"/>
      <c r="G429" s="65">
        <f>G430</f>
        <v>2000000</v>
      </c>
    </row>
    <row r="430" spans="1:7" ht="26.25">
      <c r="A430" s="42" t="s">
        <v>535</v>
      </c>
      <c r="B430" s="19" t="s">
        <v>201</v>
      </c>
      <c r="C430" s="19" t="s">
        <v>98</v>
      </c>
      <c r="D430" s="19" t="s">
        <v>67</v>
      </c>
      <c r="E430" s="19" t="s">
        <v>642</v>
      </c>
      <c r="F430" s="39"/>
      <c r="G430" s="65">
        <f>G431</f>
        <v>2000000</v>
      </c>
    </row>
    <row r="431" spans="1:7" ht="26.25">
      <c r="A431" s="24" t="s">
        <v>34</v>
      </c>
      <c r="B431" s="19" t="s">
        <v>201</v>
      </c>
      <c r="C431" s="19" t="s">
        <v>98</v>
      </c>
      <c r="D431" s="19" t="s">
        <v>67</v>
      </c>
      <c r="E431" s="19" t="s">
        <v>642</v>
      </c>
      <c r="F431" s="21" t="s">
        <v>79</v>
      </c>
      <c r="G431" s="65">
        <f>786836.4+1300000-86836.4</f>
        <v>2000000</v>
      </c>
    </row>
    <row r="432" spans="1:7" ht="33.75" customHeight="1">
      <c r="A432" s="26" t="s">
        <v>381</v>
      </c>
      <c r="B432" s="19" t="s">
        <v>201</v>
      </c>
      <c r="C432" s="19" t="s">
        <v>98</v>
      </c>
      <c r="D432" s="19" t="s">
        <v>67</v>
      </c>
      <c r="E432" s="19" t="s">
        <v>382</v>
      </c>
      <c r="F432" s="21"/>
      <c r="G432" s="65">
        <f>G437+G445+G447+G449+G451+G453+G455+G459+G440+G442+G433+G435</f>
        <v>285325963.93</v>
      </c>
    </row>
    <row r="433" spans="1:7" ht="38.25" customHeight="1" hidden="1">
      <c r="A433" s="26" t="s">
        <v>508</v>
      </c>
      <c r="B433" s="19" t="s">
        <v>201</v>
      </c>
      <c r="C433" s="19" t="s">
        <v>98</v>
      </c>
      <c r="D433" s="19" t="s">
        <v>67</v>
      </c>
      <c r="E433" s="19" t="s">
        <v>507</v>
      </c>
      <c r="F433" s="21"/>
      <c r="G433" s="65">
        <f>G434</f>
        <v>0</v>
      </c>
    </row>
    <row r="434" spans="1:7" ht="26.25" customHeight="1" hidden="1">
      <c r="A434" s="24" t="s">
        <v>34</v>
      </c>
      <c r="B434" s="19" t="s">
        <v>201</v>
      </c>
      <c r="C434" s="19" t="s">
        <v>98</v>
      </c>
      <c r="D434" s="19" t="s">
        <v>67</v>
      </c>
      <c r="E434" s="19" t="s">
        <v>507</v>
      </c>
      <c r="F434" s="21" t="s">
        <v>79</v>
      </c>
      <c r="G434" s="65"/>
    </row>
    <row r="435" spans="1:7" ht="33" customHeight="1" hidden="1">
      <c r="A435" s="76" t="s">
        <v>535</v>
      </c>
      <c r="B435" s="19" t="s">
        <v>201</v>
      </c>
      <c r="C435" s="19" t="s">
        <v>98</v>
      </c>
      <c r="D435" s="19" t="s">
        <v>67</v>
      </c>
      <c r="E435" s="19" t="s">
        <v>509</v>
      </c>
      <c r="F435" s="21"/>
      <c r="G435" s="65">
        <f>G436</f>
        <v>0</v>
      </c>
    </row>
    <row r="436" spans="1:7" ht="30" customHeight="1" hidden="1">
      <c r="A436" s="24" t="s">
        <v>34</v>
      </c>
      <c r="B436" s="19" t="s">
        <v>201</v>
      </c>
      <c r="C436" s="19" t="s">
        <v>98</v>
      </c>
      <c r="D436" s="19" t="s">
        <v>67</v>
      </c>
      <c r="E436" s="19" t="s">
        <v>509</v>
      </c>
      <c r="F436" s="21" t="s">
        <v>79</v>
      </c>
      <c r="G436" s="65"/>
    </row>
    <row r="437" spans="1:7" ht="81" customHeight="1">
      <c r="A437" s="37" t="s">
        <v>384</v>
      </c>
      <c r="B437" s="19" t="s">
        <v>201</v>
      </c>
      <c r="C437" s="19" t="s">
        <v>98</v>
      </c>
      <c r="D437" s="19" t="s">
        <v>67</v>
      </c>
      <c r="E437" s="19" t="s">
        <v>383</v>
      </c>
      <c r="F437" s="21"/>
      <c r="G437" s="65">
        <f>G438+G439</f>
        <v>232837438</v>
      </c>
    </row>
    <row r="438" spans="1:7" ht="47.25" customHeight="1">
      <c r="A438" s="24" t="s">
        <v>71</v>
      </c>
      <c r="B438" s="19" t="s">
        <v>201</v>
      </c>
      <c r="C438" s="19" t="s">
        <v>98</v>
      </c>
      <c r="D438" s="19" t="s">
        <v>67</v>
      </c>
      <c r="E438" s="19" t="s">
        <v>383</v>
      </c>
      <c r="F438" s="21" t="s">
        <v>72</v>
      </c>
      <c r="G438" s="65">
        <f>186909233+22376668+14237711+2394009+91.1</f>
        <v>225917712.1</v>
      </c>
    </row>
    <row r="439" spans="1:7" ht="25.5" customHeight="1">
      <c r="A439" s="24" t="s">
        <v>34</v>
      </c>
      <c r="B439" s="19" t="s">
        <v>201</v>
      </c>
      <c r="C439" s="19" t="s">
        <v>98</v>
      </c>
      <c r="D439" s="19" t="s">
        <v>67</v>
      </c>
      <c r="E439" s="19" t="s">
        <v>383</v>
      </c>
      <c r="F439" s="21" t="s">
        <v>79</v>
      </c>
      <c r="G439" s="65">
        <f>6919817-91.1</f>
        <v>6919725.9</v>
      </c>
    </row>
    <row r="440" spans="1:7" ht="26.25">
      <c r="A440" s="37" t="s">
        <v>418</v>
      </c>
      <c r="B440" s="19" t="s">
        <v>201</v>
      </c>
      <c r="C440" s="19" t="s">
        <v>98</v>
      </c>
      <c r="D440" s="19" t="s">
        <v>67</v>
      </c>
      <c r="E440" s="19" t="s">
        <v>421</v>
      </c>
      <c r="F440" s="21"/>
      <c r="G440" s="65">
        <f>G441</f>
        <v>1607171</v>
      </c>
    </row>
    <row r="441" spans="1:7" ht="26.25">
      <c r="A441" s="24" t="s">
        <v>34</v>
      </c>
      <c r="B441" s="19" t="s">
        <v>201</v>
      </c>
      <c r="C441" s="19" t="s">
        <v>98</v>
      </c>
      <c r="D441" s="19" t="s">
        <v>67</v>
      </c>
      <c r="E441" s="19" t="s">
        <v>421</v>
      </c>
      <c r="F441" s="21" t="s">
        <v>79</v>
      </c>
      <c r="G441" s="65">
        <f>1607171</f>
        <v>1607171</v>
      </c>
    </row>
    <row r="442" spans="1:7" ht="26.25">
      <c r="A442" s="37" t="s">
        <v>420</v>
      </c>
      <c r="B442" s="19" t="s">
        <v>201</v>
      </c>
      <c r="C442" s="19" t="s">
        <v>98</v>
      </c>
      <c r="D442" s="19" t="s">
        <v>67</v>
      </c>
      <c r="E442" s="19" t="s">
        <v>422</v>
      </c>
      <c r="F442" s="21"/>
      <c r="G442" s="65">
        <f>G443</f>
        <v>865399</v>
      </c>
    </row>
    <row r="443" spans="1:7" ht="25.5" customHeight="1">
      <c r="A443" s="24" t="s">
        <v>34</v>
      </c>
      <c r="B443" s="19" t="s">
        <v>201</v>
      </c>
      <c r="C443" s="19" t="s">
        <v>98</v>
      </c>
      <c r="D443" s="19" t="s">
        <v>67</v>
      </c>
      <c r="E443" s="19" t="s">
        <v>422</v>
      </c>
      <c r="F443" s="21" t="s">
        <v>79</v>
      </c>
      <c r="G443" s="65">
        <f>826214.9+39184.1</f>
        <v>865399</v>
      </c>
    </row>
    <row r="444" spans="1:7" ht="26.25" customHeight="1" hidden="1">
      <c r="A444" s="24" t="s">
        <v>34</v>
      </c>
      <c r="B444" s="19" t="s">
        <v>201</v>
      </c>
      <c r="C444" s="19" t="s">
        <v>98</v>
      </c>
      <c r="D444" s="19" t="s">
        <v>67</v>
      </c>
      <c r="E444" s="19" t="s">
        <v>391</v>
      </c>
      <c r="F444" s="21" t="s">
        <v>79</v>
      </c>
      <c r="G444" s="65"/>
    </row>
    <row r="445" spans="1:7" ht="39">
      <c r="A445" s="76" t="s">
        <v>643</v>
      </c>
      <c r="B445" s="19" t="s">
        <v>201</v>
      </c>
      <c r="C445" s="19" t="s">
        <v>98</v>
      </c>
      <c r="D445" s="19" t="s">
        <v>67</v>
      </c>
      <c r="E445" s="19" t="s">
        <v>385</v>
      </c>
      <c r="F445" s="21"/>
      <c r="G445" s="65">
        <f>G446</f>
        <v>889886</v>
      </c>
    </row>
    <row r="446" spans="1:7" ht="26.25">
      <c r="A446" s="24" t="s">
        <v>34</v>
      </c>
      <c r="B446" s="19" t="s">
        <v>201</v>
      </c>
      <c r="C446" s="19" t="s">
        <v>98</v>
      </c>
      <c r="D446" s="19" t="s">
        <v>67</v>
      </c>
      <c r="E446" s="19" t="s">
        <v>385</v>
      </c>
      <c r="F446" s="21" t="s">
        <v>79</v>
      </c>
      <c r="G446" s="65">
        <f>889886</f>
        <v>889886</v>
      </c>
    </row>
    <row r="447" spans="1:7" ht="39">
      <c r="A447" s="76" t="s">
        <v>644</v>
      </c>
      <c r="B447" s="19" t="s">
        <v>201</v>
      </c>
      <c r="C447" s="19" t="s">
        <v>98</v>
      </c>
      <c r="D447" s="19" t="s">
        <v>67</v>
      </c>
      <c r="E447" s="19" t="s">
        <v>386</v>
      </c>
      <c r="F447" s="21"/>
      <c r="G447" s="65">
        <f>G448</f>
        <v>1369687</v>
      </c>
    </row>
    <row r="448" spans="1:7" ht="25.5" customHeight="1">
      <c r="A448" s="24" t="s">
        <v>34</v>
      </c>
      <c r="B448" s="19" t="s">
        <v>201</v>
      </c>
      <c r="C448" s="19" t="s">
        <v>98</v>
      </c>
      <c r="D448" s="19" t="s">
        <v>67</v>
      </c>
      <c r="E448" s="19" t="s">
        <v>386</v>
      </c>
      <c r="F448" s="21" t="s">
        <v>79</v>
      </c>
      <c r="G448" s="65">
        <f>1468800-99113</f>
        <v>1369687</v>
      </c>
    </row>
    <row r="449" spans="1:7" ht="52.5">
      <c r="A449" s="37" t="s">
        <v>520</v>
      </c>
      <c r="B449" s="19" t="s">
        <v>201</v>
      </c>
      <c r="C449" s="19" t="s">
        <v>98</v>
      </c>
      <c r="D449" s="19" t="s">
        <v>67</v>
      </c>
      <c r="E449" s="19" t="s">
        <v>387</v>
      </c>
      <c r="F449" s="21"/>
      <c r="G449" s="65">
        <f>G450</f>
        <v>48449</v>
      </c>
    </row>
    <row r="450" spans="1:7" ht="26.25">
      <c r="A450" s="24" t="s">
        <v>34</v>
      </c>
      <c r="B450" s="19" t="s">
        <v>201</v>
      </c>
      <c r="C450" s="19" t="s">
        <v>98</v>
      </c>
      <c r="D450" s="19" t="s">
        <v>67</v>
      </c>
      <c r="E450" s="19" t="s">
        <v>387</v>
      </c>
      <c r="F450" s="21" t="s">
        <v>79</v>
      </c>
      <c r="G450" s="65">
        <f>48449</f>
        <v>48449</v>
      </c>
    </row>
    <row r="451" spans="1:7" ht="39">
      <c r="A451" s="37" t="s">
        <v>528</v>
      </c>
      <c r="B451" s="19" t="s">
        <v>201</v>
      </c>
      <c r="C451" s="19" t="s">
        <v>98</v>
      </c>
      <c r="D451" s="19" t="s">
        <v>67</v>
      </c>
      <c r="E451" s="19" t="s">
        <v>388</v>
      </c>
      <c r="F451" s="21"/>
      <c r="G451" s="65">
        <f>G452</f>
        <v>500000</v>
      </c>
    </row>
    <row r="452" spans="1:7" ht="25.5" customHeight="1">
      <c r="A452" s="24" t="s">
        <v>34</v>
      </c>
      <c r="B452" s="19" t="s">
        <v>201</v>
      </c>
      <c r="C452" s="19" t="s">
        <v>98</v>
      </c>
      <c r="D452" s="19" t="s">
        <v>67</v>
      </c>
      <c r="E452" s="19" t="s">
        <v>388</v>
      </c>
      <c r="F452" s="21" t="s">
        <v>79</v>
      </c>
      <c r="G452" s="65">
        <f>500000</f>
        <v>500000</v>
      </c>
    </row>
    <row r="453" spans="1:7" ht="13.5" customHeight="1" hidden="1">
      <c r="A453" s="35" t="s">
        <v>208</v>
      </c>
      <c r="B453" s="19" t="s">
        <v>201</v>
      </c>
      <c r="C453" s="19" t="s">
        <v>98</v>
      </c>
      <c r="D453" s="19" t="s">
        <v>67</v>
      </c>
      <c r="E453" s="19" t="s">
        <v>392</v>
      </c>
      <c r="F453" s="21"/>
      <c r="G453" s="65">
        <f>G454</f>
        <v>0</v>
      </c>
    </row>
    <row r="454" spans="1:7" ht="39" customHeight="1" hidden="1">
      <c r="A454" s="24" t="s">
        <v>71</v>
      </c>
      <c r="B454" s="19" t="s">
        <v>201</v>
      </c>
      <c r="C454" s="19" t="s">
        <v>98</v>
      </c>
      <c r="D454" s="19" t="s">
        <v>67</v>
      </c>
      <c r="E454" s="19" t="s">
        <v>392</v>
      </c>
      <c r="F454" s="21" t="s">
        <v>72</v>
      </c>
      <c r="G454" s="65"/>
    </row>
    <row r="455" spans="1:7" ht="27" customHeight="1">
      <c r="A455" s="26" t="s">
        <v>115</v>
      </c>
      <c r="B455" s="19" t="s">
        <v>201</v>
      </c>
      <c r="C455" s="19" t="s">
        <v>98</v>
      </c>
      <c r="D455" s="19" t="s">
        <v>67</v>
      </c>
      <c r="E455" s="19" t="s">
        <v>393</v>
      </c>
      <c r="F455" s="21"/>
      <c r="G455" s="65">
        <f>G456+G458+G457</f>
        <v>47047733.93000001</v>
      </c>
    </row>
    <row r="456" spans="1:7" ht="26.25">
      <c r="A456" s="24" t="s">
        <v>34</v>
      </c>
      <c r="B456" s="19" t="s">
        <v>201</v>
      </c>
      <c r="C456" s="19" t="s">
        <v>98</v>
      </c>
      <c r="D456" s="19" t="s">
        <v>67</v>
      </c>
      <c r="E456" s="19" t="s">
        <v>393</v>
      </c>
      <c r="F456" s="21" t="s">
        <v>79</v>
      </c>
      <c r="G456" s="65">
        <v>43275935.6</v>
      </c>
    </row>
    <row r="457" spans="1:7" ht="26.25">
      <c r="A457" s="161" t="s">
        <v>480</v>
      </c>
      <c r="B457" s="19" t="s">
        <v>201</v>
      </c>
      <c r="C457" s="19" t="s">
        <v>98</v>
      </c>
      <c r="D457" s="19" t="s">
        <v>67</v>
      </c>
      <c r="E457" s="19" t="s">
        <v>393</v>
      </c>
      <c r="F457" s="21" t="s">
        <v>479</v>
      </c>
      <c r="G457" s="65">
        <v>380715.63</v>
      </c>
    </row>
    <row r="458" spans="1:7" ht="13.5">
      <c r="A458" s="26" t="s">
        <v>80</v>
      </c>
      <c r="B458" s="19" t="s">
        <v>201</v>
      </c>
      <c r="C458" s="19" t="s">
        <v>98</v>
      </c>
      <c r="D458" s="19" t="s">
        <v>67</v>
      </c>
      <c r="E458" s="19" t="s">
        <v>393</v>
      </c>
      <c r="F458" s="21" t="s">
        <v>81</v>
      </c>
      <c r="G458" s="65">
        <v>3391082.7</v>
      </c>
    </row>
    <row r="459" spans="1:7" ht="13.5">
      <c r="A459" s="24" t="s">
        <v>404</v>
      </c>
      <c r="B459" s="19" t="s">
        <v>201</v>
      </c>
      <c r="C459" s="19" t="s">
        <v>98</v>
      </c>
      <c r="D459" s="19" t="s">
        <v>67</v>
      </c>
      <c r="E459" s="19" t="s">
        <v>394</v>
      </c>
      <c r="F459" s="21"/>
      <c r="G459" s="65">
        <f>G460</f>
        <v>160200</v>
      </c>
    </row>
    <row r="460" spans="1:7" ht="25.5" customHeight="1">
      <c r="A460" s="24" t="s">
        <v>34</v>
      </c>
      <c r="B460" s="19" t="s">
        <v>201</v>
      </c>
      <c r="C460" s="19" t="s">
        <v>98</v>
      </c>
      <c r="D460" s="19" t="s">
        <v>67</v>
      </c>
      <c r="E460" s="19" t="s">
        <v>394</v>
      </c>
      <c r="F460" s="21" t="s">
        <v>79</v>
      </c>
      <c r="G460" s="65">
        <v>160200</v>
      </c>
    </row>
    <row r="461" spans="1:7" ht="26.25" customHeight="1" hidden="1">
      <c r="A461" s="26" t="s">
        <v>409</v>
      </c>
      <c r="B461" s="19" t="s">
        <v>201</v>
      </c>
      <c r="C461" s="19" t="s">
        <v>98</v>
      </c>
      <c r="D461" s="19" t="s">
        <v>67</v>
      </c>
      <c r="E461" s="19" t="s">
        <v>410</v>
      </c>
      <c r="F461" s="21"/>
      <c r="G461" s="65">
        <f>G462+G464</f>
        <v>0</v>
      </c>
    </row>
    <row r="462" spans="1:7" ht="26.25" customHeight="1" hidden="1">
      <c r="A462" s="37" t="s">
        <v>390</v>
      </c>
      <c r="B462" s="19" t="s">
        <v>201</v>
      </c>
      <c r="C462" s="19" t="s">
        <v>98</v>
      </c>
      <c r="D462" s="19" t="s">
        <v>67</v>
      </c>
      <c r="E462" s="19" t="s">
        <v>425</v>
      </c>
      <c r="F462" s="21"/>
      <c r="G462" s="65">
        <f>G463</f>
        <v>0</v>
      </c>
    </row>
    <row r="463" spans="1:7" ht="39" customHeight="1" hidden="1">
      <c r="A463" s="24" t="s">
        <v>71</v>
      </c>
      <c r="B463" s="19" t="s">
        <v>201</v>
      </c>
      <c r="C463" s="19" t="s">
        <v>98</v>
      </c>
      <c r="D463" s="19" t="s">
        <v>67</v>
      </c>
      <c r="E463" s="19" t="s">
        <v>425</v>
      </c>
      <c r="F463" s="21" t="s">
        <v>72</v>
      </c>
      <c r="G463" s="65"/>
    </row>
    <row r="464" spans="1:7" ht="26.25" customHeight="1" hidden="1">
      <c r="A464" s="37" t="s">
        <v>300</v>
      </c>
      <c r="B464" s="19" t="s">
        <v>201</v>
      </c>
      <c r="C464" s="19" t="s">
        <v>98</v>
      </c>
      <c r="D464" s="19" t="s">
        <v>67</v>
      </c>
      <c r="E464" s="19" t="s">
        <v>426</v>
      </c>
      <c r="F464" s="21"/>
      <c r="G464" s="65">
        <f>G465</f>
        <v>0</v>
      </c>
    </row>
    <row r="465" spans="1:7" ht="39" customHeight="1" hidden="1">
      <c r="A465" s="24" t="s">
        <v>71</v>
      </c>
      <c r="B465" s="19" t="s">
        <v>201</v>
      </c>
      <c r="C465" s="19" t="s">
        <v>98</v>
      </c>
      <c r="D465" s="19" t="s">
        <v>67</v>
      </c>
      <c r="E465" s="19" t="s">
        <v>426</v>
      </c>
      <c r="F465" s="21" t="s">
        <v>72</v>
      </c>
      <c r="G465" s="65">
        <f>100000-100000</f>
        <v>0</v>
      </c>
    </row>
    <row r="466" spans="1:7" ht="39" customHeight="1" hidden="1">
      <c r="A466" s="96" t="s">
        <v>38</v>
      </c>
      <c r="B466" s="19" t="s">
        <v>201</v>
      </c>
      <c r="C466" s="19" t="s">
        <v>98</v>
      </c>
      <c r="D466" s="19" t="s">
        <v>67</v>
      </c>
      <c r="E466" s="31" t="s">
        <v>17</v>
      </c>
      <c r="F466" s="21"/>
      <c r="G466" s="65">
        <f>G467</f>
        <v>0</v>
      </c>
    </row>
    <row r="467" spans="1:7" ht="18" customHeight="1" hidden="1">
      <c r="A467" s="168" t="s">
        <v>158</v>
      </c>
      <c r="B467" s="19" t="s">
        <v>201</v>
      </c>
      <c r="C467" s="19" t="s">
        <v>98</v>
      </c>
      <c r="D467" s="19" t="s">
        <v>67</v>
      </c>
      <c r="E467" s="50" t="s">
        <v>234</v>
      </c>
      <c r="F467" s="21"/>
      <c r="G467" s="65">
        <f>G468</f>
        <v>0</v>
      </c>
    </row>
    <row r="468" spans="1:7" ht="26.25" customHeight="1" hidden="1">
      <c r="A468" s="26" t="s">
        <v>238</v>
      </c>
      <c r="B468" s="19" t="s">
        <v>201</v>
      </c>
      <c r="C468" s="19" t="s">
        <v>98</v>
      </c>
      <c r="D468" s="19" t="s">
        <v>67</v>
      </c>
      <c r="E468" s="27" t="s">
        <v>239</v>
      </c>
      <c r="F468" s="21"/>
      <c r="G468" s="65">
        <f>G471+G469</f>
        <v>0</v>
      </c>
    </row>
    <row r="469" spans="1:7" ht="24" customHeight="1" hidden="1">
      <c r="A469" s="123" t="s">
        <v>513</v>
      </c>
      <c r="B469" s="19" t="s">
        <v>201</v>
      </c>
      <c r="C469" s="19" t="s">
        <v>98</v>
      </c>
      <c r="D469" s="19" t="s">
        <v>67</v>
      </c>
      <c r="E469" s="27" t="s">
        <v>506</v>
      </c>
      <c r="F469" s="21"/>
      <c r="G469" s="65">
        <f>G470</f>
        <v>0</v>
      </c>
    </row>
    <row r="470" spans="1:7" ht="26.25" customHeight="1" hidden="1">
      <c r="A470" s="24" t="s">
        <v>480</v>
      </c>
      <c r="B470" s="19" t="s">
        <v>201</v>
      </c>
      <c r="C470" s="19" t="s">
        <v>98</v>
      </c>
      <c r="D470" s="19" t="s">
        <v>67</v>
      </c>
      <c r="E470" s="27" t="s">
        <v>506</v>
      </c>
      <c r="F470" s="21" t="s">
        <v>479</v>
      </c>
      <c r="G470" s="65"/>
    </row>
    <row r="471" spans="1:7" ht="24" customHeight="1" hidden="1">
      <c r="A471" s="123" t="s">
        <v>514</v>
      </c>
      <c r="B471" s="19" t="s">
        <v>201</v>
      </c>
      <c r="C471" s="19" t="s">
        <v>98</v>
      </c>
      <c r="D471" s="19" t="s">
        <v>67</v>
      </c>
      <c r="E471" s="27" t="s">
        <v>505</v>
      </c>
      <c r="F471" s="21"/>
      <c r="G471" s="65">
        <f>G472</f>
        <v>0</v>
      </c>
    </row>
    <row r="472" spans="1:7" ht="26.25" customHeight="1" hidden="1">
      <c r="A472" s="24" t="s">
        <v>480</v>
      </c>
      <c r="B472" s="19" t="s">
        <v>201</v>
      </c>
      <c r="C472" s="19" t="s">
        <v>98</v>
      </c>
      <c r="D472" s="19" t="s">
        <v>67</v>
      </c>
      <c r="E472" s="27" t="s">
        <v>505</v>
      </c>
      <c r="F472" s="21" t="s">
        <v>479</v>
      </c>
      <c r="G472" s="65"/>
    </row>
    <row r="473" spans="1:7" ht="54.75" customHeight="1">
      <c r="A473" s="105" t="s">
        <v>126</v>
      </c>
      <c r="B473" s="19" t="s">
        <v>201</v>
      </c>
      <c r="C473" s="19" t="s">
        <v>98</v>
      </c>
      <c r="D473" s="19" t="s">
        <v>67</v>
      </c>
      <c r="E473" s="31" t="s">
        <v>307</v>
      </c>
      <c r="F473" s="21"/>
      <c r="G473" s="65">
        <f>G474</f>
        <v>165410</v>
      </c>
    </row>
    <row r="474" spans="1:7" ht="75.75" customHeight="1">
      <c r="A474" s="160" t="s">
        <v>227</v>
      </c>
      <c r="B474" s="19" t="s">
        <v>201</v>
      </c>
      <c r="C474" s="38" t="s">
        <v>98</v>
      </c>
      <c r="D474" s="38" t="s">
        <v>67</v>
      </c>
      <c r="E474" s="50" t="s">
        <v>378</v>
      </c>
      <c r="F474" s="39"/>
      <c r="G474" s="68">
        <f>G475+G478</f>
        <v>165410</v>
      </c>
    </row>
    <row r="475" spans="1:7" ht="26.25" customHeight="1" hidden="1">
      <c r="A475" s="95" t="s">
        <v>2</v>
      </c>
      <c r="B475" s="19" t="s">
        <v>201</v>
      </c>
      <c r="C475" s="19" t="s">
        <v>98</v>
      </c>
      <c r="D475" s="19" t="s">
        <v>67</v>
      </c>
      <c r="E475" s="31" t="s">
        <v>379</v>
      </c>
      <c r="F475" s="21"/>
      <c r="G475" s="65">
        <f>G476</f>
        <v>0</v>
      </c>
    </row>
    <row r="476" spans="1:7" ht="26.25" customHeight="1" hidden="1">
      <c r="A476" s="26" t="s">
        <v>228</v>
      </c>
      <c r="B476" s="19" t="s">
        <v>201</v>
      </c>
      <c r="C476" s="19" t="s">
        <v>98</v>
      </c>
      <c r="D476" s="19" t="s">
        <v>67</v>
      </c>
      <c r="E476" s="31" t="s">
        <v>3</v>
      </c>
      <c r="F476" s="21"/>
      <c r="G476" s="65">
        <f>G477</f>
        <v>0</v>
      </c>
    </row>
    <row r="477" spans="1:7" ht="26.25" customHeight="1" hidden="1">
      <c r="A477" s="24" t="s">
        <v>34</v>
      </c>
      <c r="B477" s="19" t="s">
        <v>201</v>
      </c>
      <c r="C477" s="19" t="s">
        <v>98</v>
      </c>
      <c r="D477" s="19" t="s">
        <v>67</v>
      </c>
      <c r="E477" s="31" t="s">
        <v>3</v>
      </c>
      <c r="F477" s="21" t="s">
        <v>79</v>
      </c>
      <c r="G477" s="65"/>
    </row>
    <row r="478" spans="1:7" ht="63.75" customHeight="1">
      <c r="A478" s="95" t="s">
        <v>4</v>
      </c>
      <c r="B478" s="19" t="s">
        <v>201</v>
      </c>
      <c r="C478" s="19" t="s">
        <v>98</v>
      </c>
      <c r="D478" s="19" t="s">
        <v>67</v>
      </c>
      <c r="E478" s="31" t="s">
        <v>142</v>
      </c>
      <c r="F478" s="21"/>
      <c r="G478" s="65">
        <f>G479</f>
        <v>165410</v>
      </c>
    </row>
    <row r="479" spans="1:7" ht="30.75" customHeight="1">
      <c r="A479" s="26" t="s">
        <v>228</v>
      </c>
      <c r="B479" s="19" t="s">
        <v>201</v>
      </c>
      <c r="C479" s="19" t="s">
        <v>98</v>
      </c>
      <c r="D479" s="19" t="s">
        <v>67</v>
      </c>
      <c r="E479" s="31" t="s">
        <v>5</v>
      </c>
      <c r="F479" s="21"/>
      <c r="G479" s="65">
        <f>G480</f>
        <v>165410</v>
      </c>
    </row>
    <row r="480" spans="1:7" ht="34.5" customHeight="1">
      <c r="A480" s="24" t="s">
        <v>34</v>
      </c>
      <c r="B480" s="19" t="s">
        <v>201</v>
      </c>
      <c r="C480" s="19" t="s">
        <v>98</v>
      </c>
      <c r="D480" s="19" t="s">
        <v>67</v>
      </c>
      <c r="E480" s="31" t="s">
        <v>5</v>
      </c>
      <c r="F480" s="21" t="s">
        <v>79</v>
      </c>
      <c r="G480" s="65">
        <v>165410</v>
      </c>
    </row>
    <row r="481" spans="1:7" ht="42" customHeight="1">
      <c r="A481" s="91" t="s">
        <v>645</v>
      </c>
      <c r="B481" s="19" t="s">
        <v>201</v>
      </c>
      <c r="C481" s="19" t="s">
        <v>98</v>
      </c>
      <c r="D481" s="19" t="s">
        <v>67</v>
      </c>
      <c r="E481" s="19" t="s">
        <v>155</v>
      </c>
      <c r="F481" s="25"/>
      <c r="G481" s="65">
        <f>G482</f>
        <v>10000</v>
      </c>
    </row>
    <row r="482" spans="1:7" s="40" customFormat="1" ht="60" customHeight="1">
      <c r="A482" s="75" t="s">
        <v>646</v>
      </c>
      <c r="B482" s="19" t="s">
        <v>201</v>
      </c>
      <c r="C482" s="38" t="s">
        <v>98</v>
      </c>
      <c r="D482" s="38" t="s">
        <v>67</v>
      </c>
      <c r="E482" s="38" t="s">
        <v>156</v>
      </c>
      <c r="F482" s="49"/>
      <c r="G482" s="68">
        <f>G483</f>
        <v>10000</v>
      </c>
    </row>
    <row r="483" spans="1:7" ht="26.25">
      <c r="A483" s="76" t="s">
        <v>497</v>
      </c>
      <c r="B483" s="19" t="s">
        <v>201</v>
      </c>
      <c r="C483" s="19" t="s">
        <v>98</v>
      </c>
      <c r="D483" s="19" t="s">
        <v>67</v>
      </c>
      <c r="E483" s="19" t="s">
        <v>498</v>
      </c>
      <c r="F483" s="25"/>
      <c r="G483" s="65">
        <f>G484</f>
        <v>10000</v>
      </c>
    </row>
    <row r="484" spans="1:7" ht="13.5">
      <c r="A484" s="76" t="s">
        <v>157</v>
      </c>
      <c r="B484" s="19" t="s">
        <v>201</v>
      </c>
      <c r="C484" s="19" t="s">
        <v>98</v>
      </c>
      <c r="D484" s="19" t="s">
        <v>67</v>
      </c>
      <c r="E484" s="19" t="s">
        <v>499</v>
      </c>
      <c r="F484" s="25"/>
      <c r="G484" s="65">
        <f>G485</f>
        <v>10000</v>
      </c>
    </row>
    <row r="485" spans="1:7" ht="33.75" customHeight="1">
      <c r="A485" s="97" t="s">
        <v>34</v>
      </c>
      <c r="B485" s="19" t="s">
        <v>201</v>
      </c>
      <c r="C485" s="19" t="s">
        <v>98</v>
      </c>
      <c r="D485" s="19" t="s">
        <v>67</v>
      </c>
      <c r="E485" s="19" t="s">
        <v>499</v>
      </c>
      <c r="F485" s="21" t="s">
        <v>79</v>
      </c>
      <c r="G485" s="65">
        <f>10000</f>
        <v>10000</v>
      </c>
    </row>
    <row r="486" spans="1:7" ht="21" customHeight="1">
      <c r="A486" s="100" t="s">
        <v>440</v>
      </c>
      <c r="B486" s="19" t="s">
        <v>201</v>
      </c>
      <c r="C486" s="19" t="s">
        <v>98</v>
      </c>
      <c r="D486" s="19" t="s">
        <v>74</v>
      </c>
      <c r="E486" s="19"/>
      <c r="F486" s="21"/>
      <c r="G486" s="65">
        <f>G487</f>
        <v>22228153.27</v>
      </c>
    </row>
    <row r="487" spans="1:7" ht="39" customHeight="1">
      <c r="A487" s="18" t="s">
        <v>205</v>
      </c>
      <c r="B487" s="38" t="s">
        <v>201</v>
      </c>
      <c r="C487" s="19" t="s">
        <v>98</v>
      </c>
      <c r="D487" s="19" t="s">
        <v>74</v>
      </c>
      <c r="E487" s="19" t="s">
        <v>360</v>
      </c>
      <c r="F487" s="21"/>
      <c r="G487" s="65">
        <f>G488</f>
        <v>22228153.27</v>
      </c>
    </row>
    <row r="488" spans="1:7" s="40" customFormat="1" ht="39">
      <c r="A488" s="24" t="s">
        <v>226</v>
      </c>
      <c r="B488" s="19" t="s">
        <v>201</v>
      </c>
      <c r="C488" s="38" t="s">
        <v>98</v>
      </c>
      <c r="D488" s="38" t="s">
        <v>74</v>
      </c>
      <c r="E488" s="38" t="s">
        <v>395</v>
      </c>
      <c r="F488" s="39"/>
      <c r="G488" s="68">
        <f>G489</f>
        <v>22228153.27</v>
      </c>
    </row>
    <row r="489" spans="1:7" ht="26.25">
      <c r="A489" s="26" t="s">
        <v>396</v>
      </c>
      <c r="B489" s="19" t="s">
        <v>201</v>
      </c>
      <c r="C489" s="19" t="s">
        <v>98</v>
      </c>
      <c r="D489" s="19" t="s">
        <v>74</v>
      </c>
      <c r="E489" s="19" t="s">
        <v>397</v>
      </c>
      <c r="F489" s="21"/>
      <c r="G489" s="65">
        <f>G490</f>
        <v>22228153.27</v>
      </c>
    </row>
    <row r="490" spans="1:7" ht="26.25">
      <c r="A490" s="26" t="s">
        <v>115</v>
      </c>
      <c r="B490" s="19" t="s">
        <v>201</v>
      </c>
      <c r="C490" s="19" t="s">
        <v>98</v>
      </c>
      <c r="D490" s="19" t="s">
        <v>74</v>
      </c>
      <c r="E490" s="19" t="s">
        <v>398</v>
      </c>
      <c r="F490" s="21"/>
      <c r="G490" s="65">
        <f>G491+G492+G494+G493</f>
        <v>22228153.27</v>
      </c>
    </row>
    <row r="491" spans="1:7" ht="43.5" customHeight="1">
      <c r="A491" s="24" t="s">
        <v>71</v>
      </c>
      <c r="B491" s="19" t="s">
        <v>201</v>
      </c>
      <c r="C491" s="19" t="s">
        <v>98</v>
      </c>
      <c r="D491" s="19" t="s">
        <v>74</v>
      </c>
      <c r="E491" s="19" t="s">
        <v>398</v>
      </c>
      <c r="F491" s="21" t="s">
        <v>72</v>
      </c>
      <c r="G491" s="65">
        <v>14050876</v>
      </c>
    </row>
    <row r="492" spans="1:7" ht="26.25" customHeight="1">
      <c r="A492" s="24" t="s">
        <v>34</v>
      </c>
      <c r="B492" s="19" t="s">
        <v>201</v>
      </c>
      <c r="C492" s="19" t="s">
        <v>98</v>
      </c>
      <c r="D492" s="19" t="s">
        <v>74</v>
      </c>
      <c r="E492" s="19" t="s">
        <v>398</v>
      </c>
      <c r="F492" s="21" t="s">
        <v>79</v>
      </c>
      <c r="G492" s="65">
        <v>6921982.77</v>
      </c>
    </row>
    <row r="493" spans="1:7" ht="29.25" customHeight="1">
      <c r="A493" s="161" t="s">
        <v>480</v>
      </c>
      <c r="B493" s="38" t="s">
        <v>201</v>
      </c>
      <c r="C493" s="19" t="s">
        <v>98</v>
      </c>
      <c r="D493" s="19" t="s">
        <v>74</v>
      </c>
      <c r="E493" s="19" t="s">
        <v>398</v>
      </c>
      <c r="F493" s="21" t="s">
        <v>479</v>
      </c>
      <c r="G493" s="65">
        <v>1155804.06</v>
      </c>
    </row>
    <row r="494" spans="1:7" ht="22.5" customHeight="1">
      <c r="A494" s="26" t="s">
        <v>80</v>
      </c>
      <c r="B494" s="38" t="s">
        <v>201</v>
      </c>
      <c r="C494" s="19" t="s">
        <v>98</v>
      </c>
      <c r="D494" s="19" t="s">
        <v>74</v>
      </c>
      <c r="E494" s="19" t="s">
        <v>398</v>
      </c>
      <c r="F494" s="21" t="s">
        <v>81</v>
      </c>
      <c r="G494" s="65">
        <v>99490.44</v>
      </c>
    </row>
    <row r="495" spans="1:7" ht="13.5">
      <c r="A495" s="18" t="s">
        <v>491</v>
      </c>
      <c r="B495" s="19" t="s">
        <v>201</v>
      </c>
      <c r="C495" s="19" t="s">
        <v>98</v>
      </c>
      <c r="D495" s="19" t="s">
        <v>98</v>
      </c>
      <c r="E495" s="19"/>
      <c r="F495" s="21"/>
      <c r="G495" s="65">
        <f>G496</f>
        <v>3136847.63</v>
      </c>
    </row>
    <row r="496" spans="1:7" ht="53.25" customHeight="1">
      <c r="A496" s="26" t="s">
        <v>275</v>
      </c>
      <c r="B496" s="19" t="s">
        <v>201</v>
      </c>
      <c r="C496" s="19" t="s">
        <v>98</v>
      </c>
      <c r="D496" s="19" t="s">
        <v>98</v>
      </c>
      <c r="E496" s="31" t="s">
        <v>272</v>
      </c>
      <c r="F496" s="21"/>
      <c r="G496" s="65">
        <f>G497</f>
        <v>3136847.63</v>
      </c>
    </row>
    <row r="497" spans="1:7" ht="60" customHeight="1">
      <c r="A497" s="92" t="s">
        <v>291</v>
      </c>
      <c r="B497" s="19" t="s">
        <v>201</v>
      </c>
      <c r="C497" s="19" t="s">
        <v>98</v>
      </c>
      <c r="D497" s="19" t="s">
        <v>98</v>
      </c>
      <c r="E497" s="31" t="s">
        <v>292</v>
      </c>
      <c r="F497" s="30"/>
      <c r="G497" s="65">
        <f>G498+G506+G503</f>
        <v>3136847.63</v>
      </c>
    </row>
    <row r="498" spans="1:7" ht="31.5" customHeight="1">
      <c r="A498" s="26" t="s">
        <v>149</v>
      </c>
      <c r="B498" s="19" t="s">
        <v>201</v>
      </c>
      <c r="C498" s="19" t="s">
        <v>98</v>
      </c>
      <c r="D498" s="19" t="s">
        <v>98</v>
      </c>
      <c r="E498" s="31" t="s">
        <v>293</v>
      </c>
      <c r="F498" s="30"/>
      <c r="G498" s="65">
        <f>G499+G501</f>
        <v>758160</v>
      </c>
    </row>
    <row r="499" spans="1:7" ht="13.5">
      <c r="A499" s="18" t="s">
        <v>164</v>
      </c>
      <c r="B499" s="19" t="s">
        <v>201</v>
      </c>
      <c r="C499" s="19" t="s">
        <v>98</v>
      </c>
      <c r="D499" s="19" t="s">
        <v>98</v>
      </c>
      <c r="E499" s="31" t="s">
        <v>31</v>
      </c>
      <c r="F499" s="21"/>
      <c r="G499" s="65">
        <f>G500</f>
        <v>237417</v>
      </c>
    </row>
    <row r="500" spans="1:7" ht="24">
      <c r="A500" s="97" t="s">
        <v>34</v>
      </c>
      <c r="B500" s="19" t="s">
        <v>201</v>
      </c>
      <c r="C500" s="19" t="s">
        <v>98</v>
      </c>
      <c r="D500" s="19" t="s">
        <v>98</v>
      </c>
      <c r="E500" s="31" t="s">
        <v>31</v>
      </c>
      <c r="F500" s="30" t="s">
        <v>79</v>
      </c>
      <c r="G500" s="80">
        <f>237417</f>
        <v>237417</v>
      </c>
    </row>
    <row r="501" spans="1:7" ht="13.5">
      <c r="A501" s="79" t="s">
        <v>32</v>
      </c>
      <c r="B501" s="19" t="s">
        <v>201</v>
      </c>
      <c r="C501" s="19" t="s">
        <v>98</v>
      </c>
      <c r="D501" s="19" t="s">
        <v>98</v>
      </c>
      <c r="E501" s="31" t="s">
        <v>33</v>
      </c>
      <c r="F501" s="21"/>
      <c r="G501" s="80">
        <f>G502</f>
        <v>520743</v>
      </c>
    </row>
    <row r="502" spans="1:7" ht="24">
      <c r="A502" s="97" t="s">
        <v>34</v>
      </c>
      <c r="B502" s="19" t="s">
        <v>201</v>
      </c>
      <c r="C502" s="19" t="s">
        <v>98</v>
      </c>
      <c r="D502" s="19" t="s">
        <v>98</v>
      </c>
      <c r="E502" s="31" t="s">
        <v>33</v>
      </c>
      <c r="F502" s="30" t="s">
        <v>79</v>
      </c>
      <c r="G502" s="65">
        <f>500331+20412</f>
        <v>520743</v>
      </c>
    </row>
    <row r="503" spans="1:7" ht="22.5" customHeight="1">
      <c r="A503" s="26" t="s">
        <v>150</v>
      </c>
      <c r="B503" s="19" t="s">
        <v>201</v>
      </c>
      <c r="C503" s="19" t="s">
        <v>98</v>
      </c>
      <c r="D503" s="19" t="s">
        <v>98</v>
      </c>
      <c r="E503" s="31" t="s">
        <v>306</v>
      </c>
      <c r="F503" s="30"/>
      <c r="G503" s="80">
        <f>G504</f>
        <v>36000</v>
      </c>
    </row>
    <row r="504" spans="1:7" ht="15" customHeight="1">
      <c r="A504" s="97" t="s">
        <v>152</v>
      </c>
      <c r="B504" s="19" t="s">
        <v>201</v>
      </c>
      <c r="C504" s="19" t="s">
        <v>98</v>
      </c>
      <c r="D504" s="19" t="s">
        <v>98</v>
      </c>
      <c r="E504" s="31" t="s">
        <v>151</v>
      </c>
      <c r="F504" s="30"/>
      <c r="G504" s="80">
        <f>G505</f>
        <v>36000</v>
      </c>
    </row>
    <row r="505" spans="1:7" ht="24">
      <c r="A505" s="97" t="s">
        <v>34</v>
      </c>
      <c r="B505" s="19" t="s">
        <v>201</v>
      </c>
      <c r="C505" s="19" t="s">
        <v>98</v>
      </c>
      <c r="D505" s="19" t="s">
        <v>98</v>
      </c>
      <c r="E505" s="31" t="s">
        <v>151</v>
      </c>
      <c r="F505" s="30" t="s">
        <v>79</v>
      </c>
      <c r="G505" s="65">
        <f>36000</f>
        <v>36000</v>
      </c>
    </row>
    <row r="506" spans="1:7" ht="39.75" customHeight="1">
      <c r="A506" s="26" t="s">
        <v>305</v>
      </c>
      <c r="B506" s="19" t="s">
        <v>201</v>
      </c>
      <c r="C506" s="19" t="s">
        <v>98</v>
      </c>
      <c r="D506" s="19" t="s">
        <v>98</v>
      </c>
      <c r="E506" s="31" t="s">
        <v>153</v>
      </c>
      <c r="F506" s="30"/>
      <c r="G506" s="65">
        <f>G507</f>
        <v>2342687.63</v>
      </c>
    </row>
    <row r="507" spans="1:7" ht="29.25" customHeight="1">
      <c r="A507" s="34" t="s">
        <v>115</v>
      </c>
      <c r="B507" s="19" t="s">
        <v>201</v>
      </c>
      <c r="C507" s="19" t="s">
        <v>98</v>
      </c>
      <c r="D507" s="19" t="s">
        <v>98</v>
      </c>
      <c r="E507" s="31" t="s">
        <v>154</v>
      </c>
      <c r="F507" s="30"/>
      <c r="G507" s="65">
        <f>G508+G509+G510</f>
        <v>2342687.63</v>
      </c>
    </row>
    <row r="508" spans="1:7" ht="27.75" customHeight="1">
      <c r="A508" s="18" t="s">
        <v>229</v>
      </c>
      <c r="B508" s="19" t="s">
        <v>201</v>
      </c>
      <c r="C508" s="19" t="s">
        <v>98</v>
      </c>
      <c r="D508" s="19" t="s">
        <v>98</v>
      </c>
      <c r="E508" s="31" t="s">
        <v>154</v>
      </c>
      <c r="F508" s="21" t="s">
        <v>72</v>
      </c>
      <c r="G508" s="65">
        <v>615235</v>
      </c>
    </row>
    <row r="509" spans="1:7" ht="29.25" customHeight="1">
      <c r="A509" s="24" t="s">
        <v>34</v>
      </c>
      <c r="B509" s="19" t="s">
        <v>201</v>
      </c>
      <c r="C509" s="19" t="s">
        <v>98</v>
      </c>
      <c r="D509" s="19" t="s">
        <v>98</v>
      </c>
      <c r="E509" s="31" t="s">
        <v>154</v>
      </c>
      <c r="F509" s="30" t="s">
        <v>79</v>
      </c>
      <c r="G509" s="65">
        <v>1716737.46</v>
      </c>
    </row>
    <row r="510" spans="1:7" ht="13.5">
      <c r="A510" s="26" t="s">
        <v>80</v>
      </c>
      <c r="B510" s="19" t="s">
        <v>201</v>
      </c>
      <c r="C510" s="19" t="s">
        <v>98</v>
      </c>
      <c r="D510" s="19" t="s">
        <v>98</v>
      </c>
      <c r="E510" s="31" t="s">
        <v>154</v>
      </c>
      <c r="F510" s="30" t="s">
        <v>81</v>
      </c>
      <c r="G510" s="65">
        <v>10715.17</v>
      </c>
    </row>
    <row r="511" spans="1:7" ht="13.5">
      <c r="A511" s="18" t="s">
        <v>230</v>
      </c>
      <c r="B511" s="19" t="s">
        <v>201</v>
      </c>
      <c r="C511" s="19" t="s">
        <v>98</v>
      </c>
      <c r="D511" s="19" t="s">
        <v>129</v>
      </c>
      <c r="E511" s="19"/>
      <c r="F511" s="21"/>
      <c r="G511" s="65">
        <f>G512+G524</f>
        <v>9250360.02</v>
      </c>
    </row>
    <row r="512" spans="1:7" ht="36" customHeight="1">
      <c r="A512" s="18" t="s">
        <v>205</v>
      </c>
      <c r="B512" s="19" t="s">
        <v>201</v>
      </c>
      <c r="C512" s="19" t="s">
        <v>98</v>
      </c>
      <c r="D512" s="19" t="s">
        <v>129</v>
      </c>
      <c r="E512" s="19" t="s">
        <v>360</v>
      </c>
      <c r="F512" s="21"/>
      <c r="G512" s="65">
        <f>G513</f>
        <v>9250360.02</v>
      </c>
    </row>
    <row r="513" spans="1:7" ht="58.5" customHeight="1">
      <c r="A513" s="91" t="s">
        <v>399</v>
      </c>
      <c r="B513" s="19" t="s">
        <v>201</v>
      </c>
      <c r="C513" s="38" t="s">
        <v>98</v>
      </c>
      <c r="D513" s="38" t="s">
        <v>129</v>
      </c>
      <c r="E513" s="38" t="s">
        <v>400</v>
      </c>
      <c r="F513" s="39"/>
      <c r="G513" s="68">
        <f>G514+G519</f>
        <v>9250360.02</v>
      </c>
    </row>
    <row r="514" spans="1:7" ht="32.25" customHeight="1">
      <c r="A514" s="26" t="s">
        <v>401</v>
      </c>
      <c r="B514" s="19" t="s">
        <v>201</v>
      </c>
      <c r="C514" s="19" t="s">
        <v>98</v>
      </c>
      <c r="D514" s="19" t="s">
        <v>129</v>
      </c>
      <c r="E514" s="19" t="s">
        <v>402</v>
      </c>
      <c r="F514" s="21"/>
      <c r="G514" s="65">
        <f>G515</f>
        <v>9027308.02</v>
      </c>
    </row>
    <row r="515" spans="1:7" ht="28.5" customHeight="1">
      <c r="A515" s="26" t="s">
        <v>115</v>
      </c>
      <c r="B515" s="19" t="s">
        <v>201</v>
      </c>
      <c r="C515" s="19" t="s">
        <v>98</v>
      </c>
      <c r="D515" s="19" t="s">
        <v>129</v>
      </c>
      <c r="E515" s="19" t="s">
        <v>403</v>
      </c>
      <c r="F515" s="21"/>
      <c r="G515" s="65">
        <f>G516+G517+G518</f>
        <v>9027308.02</v>
      </c>
    </row>
    <row r="516" spans="1:7" ht="42.75" customHeight="1">
      <c r="A516" s="24" t="s">
        <v>71</v>
      </c>
      <c r="B516" s="19" t="s">
        <v>201</v>
      </c>
      <c r="C516" s="19" t="s">
        <v>98</v>
      </c>
      <c r="D516" s="19" t="s">
        <v>129</v>
      </c>
      <c r="E516" s="19" t="s">
        <v>403</v>
      </c>
      <c r="F516" s="21" t="s">
        <v>72</v>
      </c>
      <c r="G516" s="65">
        <v>7724030</v>
      </c>
    </row>
    <row r="517" spans="1:7" ht="26.25">
      <c r="A517" s="24" t="s">
        <v>34</v>
      </c>
      <c r="B517" s="19" t="s">
        <v>201</v>
      </c>
      <c r="C517" s="19" t="s">
        <v>98</v>
      </c>
      <c r="D517" s="19" t="s">
        <v>129</v>
      </c>
      <c r="E517" s="19" t="s">
        <v>403</v>
      </c>
      <c r="F517" s="21" t="s">
        <v>79</v>
      </c>
      <c r="G517" s="65">
        <v>1267951.38</v>
      </c>
    </row>
    <row r="518" spans="1:7" ht="15.75" customHeight="1">
      <c r="A518" s="26" t="s">
        <v>80</v>
      </c>
      <c r="B518" s="19" t="s">
        <v>201</v>
      </c>
      <c r="C518" s="19" t="s">
        <v>98</v>
      </c>
      <c r="D518" s="19" t="s">
        <v>129</v>
      </c>
      <c r="E518" s="19" t="s">
        <v>403</v>
      </c>
      <c r="F518" s="21" t="s">
        <v>81</v>
      </c>
      <c r="G518" s="65">
        <v>35326.64</v>
      </c>
    </row>
    <row r="519" spans="1:7" ht="29.25" customHeight="1">
      <c r="A519" s="26" t="s">
        <v>405</v>
      </c>
      <c r="B519" s="19" t="s">
        <v>201</v>
      </c>
      <c r="C519" s="19" t="s">
        <v>98</v>
      </c>
      <c r="D519" s="19" t="s">
        <v>129</v>
      </c>
      <c r="E519" s="19" t="s">
        <v>406</v>
      </c>
      <c r="F519" s="21"/>
      <c r="G519" s="65">
        <f>G520+G522</f>
        <v>223052</v>
      </c>
    </row>
    <row r="520" spans="1:7" ht="34.5" customHeight="1">
      <c r="A520" s="106" t="s">
        <v>231</v>
      </c>
      <c r="B520" s="19" t="s">
        <v>201</v>
      </c>
      <c r="C520" s="19" t="s">
        <v>98</v>
      </c>
      <c r="D520" s="19" t="s">
        <v>129</v>
      </c>
      <c r="E520" s="19" t="s">
        <v>407</v>
      </c>
      <c r="F520" s="21"/>
      <c r="G520" s="65">
        <f>G521</f>
        <v>223052</v>
      </c>
    </row>
    <row r="521" spans="1:7" ht="44.25" customHeight="1">
      <c r="A521" s="24" t="s">
        <v>71</v>
      </c>
      <c r="B521" s="19" t="s">
        <v>201</v>
      </c>
      <c r="C521" s="19" t="s">
        <v>98</v>
      </c>
      <c r="D521" s="19" t="s">
        <v>129</v>
      </c>
      <c r="E521" s="19" t="s">
        <v>407</v>
      </c>
      <c r="F521" s="21" t="s">
        <v>72</v>
      </c>
      <c r="G521" s="65">
        <v>223052</v>
      </c>
    </row>
    <row r="522" spans="1:7" ht="13.5" customHeight="1" hidden="1">
      <c r="A522" s="24" t="s">
        <v>404</v>
      </c>
      <c r="B522" s="19" t="s">
        <v>201</v>
      </c>
      <c r="C522" s="19" t="s">
        <v>98</v>
      </c>
      <c r="D522" s="19" t="s">
        <v>129</v>
      </c>
      <c r="E522" s="19" t="s">
        <v>408</v>
      </c>
      <c r="F522" s="21"/>
      <c r="G522" s="65">
        <f>G523</f>
        <v>0</v>
      </c>
    </row>
    <row r="523" spans="1:7" ht="26.25" customHeight="1" hidden="1">
      <c r="A523" s="24" t="s">
        <v>34</v>
      </c>
      <c r="B523" s="19" t="s">
        <v>201</v>
      </c>
      <c r="C523" s="19" t="s">
        <v>98</v>
      </c>
      <c r="D523" s="19" t="s">
        <v>129</v>
      </c>
      <c r="E523" s="19" t="s">
        <v>408</v>
      </c>
      <c r="F523" s="21" t="s">
        <v>79</v>
      </c>
      <c r="G523" s="65"/>
    </row>
    <row r="524" spans="1:7" ht="26.25" customHeight="1" hidden="1">
      <c r="A524" s="26" t="s">
        <v>551</v>
      </c>
      <c r="B524" s="19" t="s">
        <v>201</v>
      </c>
      <c r="C524" s="19" t="s">
        <v>98</v>
      </c>
      <c r="D524" s="19" t="s">
        <v>129</v>
      </c>
      <c r="E524" s="20" t="s">
        <v>549</v>
      </c>
      <c r="F524" s="21"/>
      <c r="G524" s="65">
        <f>G525</f>
        <v>0</v>
      </c>
    </row>
    <row r="525" spans="1:7" ht="26.25" customHeight="1" hidden="1">
      <c r="A525" s="26" t="s">
        <v>552</v>
      </c>
      <c r="B525" s="19" t="s">
        <v>201</v>
      </c>
      <c r="C525" s="19" t="s">
        <v>98</v>
      </c>
      <c r="D525" s="19" t="s">
        <v>129</v>
      </c>
      <c r="E525" s="20" t="s">
        <v>550</v>
      </c>
      <c r="F525" s="21"/>
      <c r="G525" s="65">
        <f>G526</f>
        <v>0</v>
      </c>
    </row>
    <row r="526" spans="1:7" ht="17.25" customHeight="1" hidden="1">
      <c r="A526" s="26" t="s">
        <v>554</v>
      </c>
      <c r="B526" s="19" t="s">
        <v>201</v>
      </c>
      <c r="C526" s="19" t="s">
        <v>98</v>
      </c>
      <c r="D526" s="19" t="s">
        <v>129</v>
      </c>
      <c r="E526" s="128" t="s">
        <v>553</v>
      </c>
      <c r="F526" s="21"/>
      <c r="G526" s="65">
        <f>G527</f>
        <v>0</v>
      </c>
    </row>
    <row r="527" spans="1:7" ht="26.25" customHeight="1" hidden="1">
      <c r="A527" s="24" t="s">
        <v>34</v>
      </c>
      <c r="B527" s="19" t="s">
        <v>201</v>
      </c>
      <c r="C527" s="19" t="s">
        <v>98</v>
      </c>
      <c r="D527" s="19" t="s">
        <v>129</v>
      </c>
      <c r="E527" s="20" t="s">
        <v>553</v>
      </c>
      <c r="F527" s="21" t="s">
        <v>79</v>
      </c>
      <c r="G527" s="65"/>
    </row>
    <row r="528" spans="1:7" ht="17.25" customHeight="1">
      <c r="A528" s="18" t="s">
        <v>169</v>
      </c>
      <c r="B528" s="19" t="s">
        <v>201</v>
      </c>
      <c r="C528" s="19">
        <v>10</v>
      </c>
      <c r="D528" s="19"/>
      <c r="E528" s="19"/>
      <c r="F528" s="21"/>
      <c r="G528" s="65">
        <f>G529+G541</f>
        <v>31814857.37</v>
      </c>
    </row>
    <row r="529" spans="1:7" ht="16.5" customHeight="1">
      <c r="A529" s="18" t="s">
        <v>183</v>
      </c>
      <c r="B529" s="19" t="s">
        <v>201</v>
      </c>
      <c r="C529" s="19">
        <v>10</v>
      </c>
      <c r="D529" s="19" t="s">
        <v>74</v>
      </c>
      <c r="E529" s="19"/>
      <c r="F529" s="21"/>
      <c r="G529" s="65">
        <f>G530</f>
        <v>19498140.37</v>
      </c>
    </row>
    <row r="530" spans="1:7" ht="27.75" customHeight="1">
      <c r="A530" s="18" t="s">
        <v>205</v>
      </c>
      <c r="B530" s="19" t="s">
        <v>201</v>
      </c>
      <c r="C530" s="19">
        <v>10</v>
      </c>
      <c r="D530" s="19" t="s">
        <v>74</v>
      </c>
      <c r="E530" s="19" t="s">
        <v>360</v>
      </c>
      <c r="F530" s="21"/>
      <c r="G530" s="65">
        <f>G531+G536</f>
        <v>19498140.37</v>
      </c>
    </row>
    <row r="531" spans="1:7" ht="45" customHeight="1">
      <c r="A531" s="42" t="s">
        <v>206</v>
      </c>
      <c r="B531" s="19" t="s">
        <v>201</v>
      </c>
      <c r="C531" s="38">
        <v>10</v>
      </c>
      <c r="D531" s="38" t="s">
        <v>74</v>
      </c>
      <c r="E531" s="38" t="s">
        <v>361</v>
      </c>
      <c r="F531" s="39"/>
      <c r="G531" s="68">
        <f>G532</f>
        <v>19098140.37</v>
      </c>
    </row>
    <row r="532" spans="1:7" ht="28.5" customHeight="1">
      <c r="A532" s="26" t="s">
        <v>409</v>
      </c>
      <c r="B532" s="19" t="s">
        <v>201</v>
      </c>
      <c r="C532" s="19">
        <v>10</v>
      </c>
      <c r="D532" s="19" t="s">
        <v>74</v>
      </c>
      <c r="E532" s="19" t="s">
        <v>410</v>
      </c>
      <c r="F532" s="21"/>
      <c r="G532" s="65">
        <f>G533</f>
        <v>19098140.37</v>
      </c>
    </row>
    <row r="533" spans="1:7" ht="53.25" customHeight="1">
      <c r="A533" s="37" t="s">
        <v>412</v>
      </c>
      <c r="B533" s="19" t="s">
        <v>201</v>
      </c>
      <c r="C533" s="19">
        <v>10</v>
      </c>
      <c r="D533" s="19" t="s">
        <v>74</v>
      </c>
      <c r="E533" s="19" t="s">
        <v>411</v>
      </c>
      <c r="F533" s="21"/>
      <c r="G533" s="65">
        <f>G534+G535</f>
        <v>19098140.37</v>
      </c>
    </row>
    <row r="534" spans="1:7" ht="26.25" customHeight="1" hidden="1">
      <c r="A534" s="24" t="s">
        <v>34</v>
      </c>
      <c r="B534" s="19" t="s">
        <v>201</v>
      </c>
      <c r="C534" s="19">
        <v>10</v>
      </c>
      <c r="D534" s="19" t="s">
        <v>74</v>
      </c>
      <c r="E534" s="19" t="s">
        <v>411</v>
      </c>
      <c r="F534" s="21" t="s">
        <v>79</v>
      </c>
      <c r="G534" s="65"/>
    </row>
    <row r="535" spans="1:7" ht="19.5" customHeight="1">
      <c r="A535" s="28" t="s">
        <v>121</v>
      </c>
      <c r="B535" s="19" t="s">
        <v>201</v>
      </c>
      <c r="C535" s="19">
        <v>10</v>
      </c>
      <c r="D535" s="19" t="s">
        <v>74</v>
      </c>
      <c r="E535" s="19" t="s">
        <v>411</v>
      </c>
      <c r="F535" s="21" t="s">
        <v>122</v>
      </c>
      <c r="G535" s="65">
        <f>18966008+132132.37</f>
        <v>19098140.37</v>
      </c>
    </row>
    <row r="536" spans="1:7" ht="57.75" customHeight="1">
      <c r="A536" s="24" t="s">
        <v>226</v>
      </c>
      <c r="B536" s="19" t="s">
        <v>201</v>
      </c>
      <c r="C536" s="38">
        <v>10</v>
      </c>
      <c r="D536" s="38" t="s">
        <v>74</v>
      </c>
      <c r="E536" s="38" t="s">
        <v>395</v>
      </c>
      <c r="F536" s="39"/>
      <c r="G536" s="68">
        <f>G537</f>
        <v>400000</v>
      </c>
    </row>
    <row r="537" spans="1:7" ht="29.25" customHeight="1">
      <c r="A537" s="109" t="s">
        <v>0</v>
      </c>
      <c r="B537" s="19" t="s">
        <v>201</v>
      </c>
      <c r="C537" s="19">
        <v>10</v>
      </c>
      <c r="D537" s="19" t="s">
        <v>74</v>
      </c>
      <c r="E537" s="19" t="s">
        <v>413</v>
      </c>
      <c r="F537" s="21"/>
      <c r="G537" s="65">
        <f>G538</f>
        <v>400000</v>
      </c>
    </row>
    <row r="538" spans="1:7" ht="52.5" customHeight="1">
      <c r="A538" s="35" t="s">
        <v>232</v>
      </c>
      <c r="B538" s="19" t="s">
        <v>201</v>
      </c>
      <c r="C538" s="19">
        <v>10</v>
      </c>
      <c r="D538" s="19" t="s">
        <v>74</v>
      </c>
      <c r="E538" s="19" t="s">
        <v>1</v>
      </c>
      <c r="F538" s="21"/>
      <c r="G538" s="65">
        <f>G540</f>
        <v>400000</v>
      </c>
    </row>
    <row r="539" spans="1:7" ht="26.25" customHeight="1" hidden="1">
      <c r="A539" s="24" t="s">
        <v>34</v>
      </c>
      <c r="B539" s="19" t="s">
        <v>201</v>
      </c>
      <c r="C539" s="19">
        <v>10</v>
      </c>
      <c r="D539" s="19" t="s">
        <v>74</v>
      </c>
      <c r="E539" s="19" t="s">
        <v>1</v>
      </c>
      <c r="F539" s="21" t="s">
        <v>79</v>
      </c>
      <c r="G539" s="65"/>
    </row>
    <row r="540" spans="1:7" ht="19.5" customHeight="1">
      <c r="A540" s="28" t="s">
        <v>121</v>
      </c>
      <c r="B540" s="19" t="s">
        <v>201</v>
      </c>
      <c r="C540" s="19">
        <v>10</v>
      </c>
      <c r="D540" s="19" t="s">
        <v>74</v>
      </c>
      <c r="E540" s="19" t="s">
        <v>1</v>
      </c>
      <c r="F540" s="21" t="s">
        <v>122</v>
      </c>
      <c r="G540" s="81">
        <v>400000</v>
      </c>
    </row>
    <row r="541" spans="1:7" ht="19.5" customHeight="1">
      <c r="A541" s="18" t="s">
        <v>233</v>
      </c>
      <c r="B541" s="19" t="s">
        <v>201</v>
      </c>
      <c r="C541" s="19">
        <v>10</v>
      </c>
      <c r="D541" s="19" t="s">
        <v>84</v>
      </c>
      <c r="E541" s="19"/>
      <c r="F541" s="21"/>
      <c r="G541" s="65">
        <f>G547+G542</f>
        <v>12316717</v>
      </c>
    </row>
    <row r="542" spans="1:7" ht="47.25" customHeight="1">
      <c r="A542" s="18" t="s">
        <v>494</v>
      </c>
      <c r="B542" s="19" t="s">
        <v>201</v>
      </c>
      <c r="C542" s="19">
        <v>10</v>
      </c>
      <c r="D542" s="19" t="s">
        <v>84</v>
      </c>
      <c r="E542" s="43" t="s">
        <v>324</v>
      </c>
      <c r="F542" s="21"/>
      <c r="G542" s="65">
        <f>G543</f>
        <v>9973127</v>
      </c>
    </row>
    <row r="543" spans="1:7" ht="58.5" customHeight="1">
      <c r="A543" s="92" t="s">
        <v>647</v>
      </c>
      <c r="B543" s="19" t="s">
        <v>201</v>
      </c>
      <c r="C543" s="19">
        <v>10</v>
      </c>
      <c r="D543" s="19" t="s">
        <v>84</v>
      </c>
      <c r="E543" s="19" t="s">
        <v>325</v>
      </c>
      <c r="F543" s="21"/>
      <c r="G543" s="65">
        <f>G545</f>
        <v>9973127</v>
      </c>
    </row>
    <row r="544" spans="1:7" ht="40.5" customHeight="1">
      <c r="A544" s="26" t="s">
        <v>290</v>
      </c>
      <c r="B544" s="19" t="s">
        <v>201</v>
      </c>
      <c r="C544" s="19">
        <v>10</v>
      </c>
      <c r="D544" s="19" t="s">
        <v>84</v>
      </c>
      <c r="E544" s="19" t="s">
        <v>326</v>
      </c>
      <c r="F544" s="21"/>
      <c r="G544" s="65">
        <f>G545</f>
        <v>9973127</v>
      </c>
    </row>
    <row r="545" spans="1:7" ht="30.75" customHeight="1">
      <c r="A545" s="23" t="s">
        <v>249</v>
      </c>
      <c r="B545" s="19" t="s">
        <v>201</v>
      </c>
      <c r="C545" s="19">
        <v>10</v>
      </c>
      <c r="D545" s="19" t="s">
        <v>84</v>
      </c>
      <c r="E545" s="19" t="s">
        <v>327</v>
      </c>
      <c r="F545" s="21"/>
      <c r="G545" s="65">
        <f>G546</f>
        <v>9973127</v>
      </c>
    </row>
    <row r="546" spans="1:7" ht="19.5" customHeight="1">
      <c r="A546" s="28" t="s">
        <v>121</v>
      </c>
      <c r="B546" s="19" t="s">
        <v>201</v>
      </c>
      <c r="C546" s="19">
        <v>10</v>
      </c>
      <c r="D546" s="19" t="s">
        <v>84</v>
      </c>
      <c r="E546" s="19" t="s">
        <v>327</v>
      </c>
      <c r="F546" s="21" t="s">
        <v>122</v>
      </c>
      <c r="G546" s="65">
        <f>9054167+918960</f>
        <v>9973127</v>
      </c>
    </row>
    <row r="547" spans="1:7" ht="32.25" customHeight="1">
      <c r="A547" s="18" t="s">
        <v>250</v>
      </c>
      <c r="B547" s="19" t="s">
        <v>201</v>
      </c>
      <c r="C547" s="19">
        <v>10</v>
      </c>
      <c r="D547" s="19" t="s">
        <v>84</v>
      </c>
      <c r="E547" s="43" t="s">
        <v>360</v>
      </c>
      <c r="F547" s="21"/>
      <c r="G547" s="65">
        <f>G548</f>
        <v>2343590</v>
      </c>
    </row>
    <row r="548" spans="1:7" ht="48.75" customHeight="1">
      <c r="A548" s="42" t="s">
        <v>206</v>
      </c>
      <c r="B548" s="19" t="s">
        <v>201</v>
      </c>
      <c r="C548" s="19">
        <v>10</v>
      </c>
      <c r="D548" s="19" t="s">
        <v>84</v>
      </c>
      <c r="E548" s="43" t="s">
        <v>361</v>
      </c>
      <c r="F548" s="21"/>
      <c r="G548" s="65">
        <f>G550</f>
        <v>2343590</v>
      </c>
    </row>
    <row r="549" spans="1:7" ht="29.25" customHeight="1">
      <c r="A549" s="26" t="s">
        <v>380</v>
      </c>
      <c r="B549" s="19" t="s">
        <v>201</v>
      </c>
      <c r="C549" s="19">
        <v>10</v>
      </c>
      <c r="D549" s="19" t="s">
        <v>84</v>
      </c>
      <c r="E549" s="43" t="s">
        <v>178</v>
      </c>
      <c r="F549" s="21"/>
      <c r="G549" s="65">
        <f>G550</f>
        <v>2343590</v>
      </c>
    </row>
    <row r="550" spans="1:7" ht="14.25" customHeight="1">
      <c r="A550" s="111" t="s">
        <v>251</v>
      </c>
      <c r="B550" s="19" t="s">
        <v>201</v>
      </c>
      <c r="C550" s="19">
        <v>10</v>
      </c>
      <c r="D550" s="19" t="s">
        <v>84</v>
      </c>
      <c r="E550" s="43" t="s">
        <v>145</v>
      </c>
      <c r="F550" s="21"/>
      <c r="G550" s="65">
        <f>G552+G551</f>
        <v>2343590</v>
      </c>
    </row>
    <row r="551" spans="1:7" ht="28.5" customHeight="1" hidden="1">
      <c r="A551" s="97" t="s">
        <v>34</v>
      </c>
      <c r="B551" s="19" t="s">
        <v>201</v>
      </c>
      <c r="C551" s="19">
        <v>10</v>
      </c>
      <c r="D551" s="19" t="s">
        <v>84</v>
      </c>
      <c r="E551" s="43" t="s">
        <v>145</v>
      </c>
      <c r="F551" s="21" t="s">
        <v>79</v>
      </c>
      <c r="G551" s="65"/>
    </row>
    <row r="552" spans="1:7" ht="16.5" customHeight="1">
      <c r="A552" s="28" t="s">
        <v>121</v>
      </c>
      <c r="B552" s="19" t="s">
        <v>201</v>
      </c>
      <c r="C552" s="19">
        <v>10</v>
      </c>
      <c r="D552" s="19" t="s">
        <v>84</v>
      </c>
      <c r="E552" s="43" t="s">
        <v>145</v>
      </c>
      <c r="F552" s="21" t="s">
        <v>122</v>
      </c>
      <c r="G552" s="65">
        <f>2080810+262780</f>
        <v>2343590</v>
      </c>
    </row>
    <row r="553" spans="1:7" ht="33.75" customHeight="1">
      <c r="A553" s="88" t="s">
        <v>252</v>
      </c>
      <c r="B553" s="19" t="s">
        <v>253</v>
      </c>
      <c r="C553" s="19"/>
      <c r="D553" s="19"/>
      <c r="E553" s="19"/>
      <c r="F553" s="21"/>
      <c r="G553" s="65">
        <f>G561+G573+G615+G554</f>
        <v>56922030.38000001</v>
      </c>
    </row>
    <row r="554" spans="1:7" ht="13.5" customHeight="1" hidden="1">
      <c r="A554" s="18" t="s">
        <v>123</v>
      </c>
      <c r="B554" s="19" t="s">
        <v>253</v>
      </c>
      <c r="C554" s="19" t="s">
        <v>84</v>
      </c>
      <c r="D554" s="19"/>
      <c r="E554" s="19"/>
      <c r="F554" s="21"/>
      <c r="G554" s="65">
        <f>G555</f>
        <v>0</v>
      </c>
    </row>
    <row r="555" spans="1:7" ht="13.5" customHeight="1" hidden="1">
      <c r="A555" s="18" t="s">
        <v>135</v>
      </c>
      <c r="B555" s="19" t="s">
        <v>253</v>
      </c>
      <c r="C555" s="19" t="s">
        <v>84</v>
      </c>
      <c r="D555" s="19" t="s">
        <v>136</v>
      </c>
      <c r="E555" s="19"/>
      <c r="F555" s="21"/>
      <c r="G555" s="65">
        <f>G556</f>
        <v>0</v>
      </c>
    </row>
    <row r="556" spans="1:7" ht="54" customHeight="1" hidden="1">
      <c r="A556" s="98" t="s">
        <v>202</v>
      </c>
      <c r="B556" s="19" t="s">
        <v>253</v>
      </c>
      <c r="C556" s="19" t="s">
        <v>84</v>
      </c>
      <c r="D556" s="19" t="s">
        <v>136</v>
      </c>
      <c r="E556" s="41" t="s">
        <v>265</v>
      </c>
      <c r="F556" s="21"/>
      <c r="G556" s="65">
        <f>G557</f>
        <v>0</v>
      </c>
    </row>
    <row r="557" spans="1:7" ht="75.75" customHeight="1" hidden="1">
      <c r="A557" s="92" t="s">
        <v>203</v>
      </c>
      <c r="B557" s="19" t="s">
        <v>253</v>
      </c>
      <c r="C557" s="19" t="s">
        <v>84</v>
      </c>
      <c r="D557" s="19" t="s">
        <v>136</v>
      </c>
      <c r="E557" s="41" t="s">
        <v>266</v>
      </c>
      <c r="F557" s="21"/>
      <c r="G557" s="65">
        <f>G559</f>
        <v>0</v>
      </c>
    </row>
    <row r="558" spans="1:7" ht="27" customHeight="1" hidden="1">
      <c r="A558" s="26" t="s">
        <v>268</v>
      </c>
      <c r="B558" s="19" t="s">
        <v>253</v>
      </c>
      <c r="C558" s="19" t="s">
        <v>84</v>
      </c>
      <c r="D558" s="19" t="s">
        <v>136</v>
      </c>
      <c r="E558" s="41" t="s">
        <v>267</v>
      </c>
      <c r="F558" s="21"/>
      <c r="G558" s="65"/>
    </row>
    <row r="559" spans="1:7" ht="15" customHeight="1" hidden="1">
      <c r="A559" s="36" t="s">
        <v>139</v>
      </c>
      <c r="B559" s="19" t="s">
        <v>253</v>
      </c>
      <c r="C559" s="19" t="s">
        <v>84</v>
      </c>
      <c r="D559" s="19" t="s">
        <v>136</v>
      </c>
      <c r="E559" s="41" t="s">
        <v>269</v>
      </c>
      <c r="F559" s="21"/>
      <c r="G559" s="65">
        <f>G560</f>
        <v>0</v>
      </c>
    </row>
    <row r="560" spans="1:7" ht="28.5" customHeight="1" hidden="1">
      <c r="A560" s="97" t="s">
        <v>34</v>
      </c>
      <c r="B560" s="19" t="s">
        <v>253</v>
      </c>
      <c r="C560" s="19" t="s">
        <v>84</v>
      </c>
      <c r="D560" s="19" t="s">
        <v>136</v>
      </c>
      <c r="E560" s="41" t="s">
        <v>269</v>
      </c>
      <c r="F560" s="21" t="s">
        <v>79</v>
      </c>
      <c r="G560" s="65"/>
    </row>
    <row r="561" spans="1:7" ht="15" customHeight="1">
      <c r="A561" s="18" t="s">
        <v>162</v>
      </c>
      <c r="B561" s="19" t="s">
        <v>253</v>
      </c>
      <c r="C561" s="19" t="s">
        <v>98</v>
      </c>
      <c r="D561" s="19"/>
      <c r="E561" s="19"/>
      <c r="F561" s="21"/>
      <c r="G561" s="65">
        <f>G562</f>
        <v>19386753.550000004</v>
      </c>
    </row>
    <row r="562" spans="1:7" s="47" customFormat="1" ht="15">
      <c r="A562" s="100" t="s">
        <v>440</v>
      </c>
      <c r="B562" s="19" t="s">
        <v>253</v>
      </c>
      <c r="C562" s="19" t="s">
        <v>98</v>
      </c>
      <c r="D562" s="19" t="s">
        <v>74</v>
      </c>
      <c r="E562" s="19"/>
      <c r="F562" s="21"/>
      <c r="G562" s="65">
        <f>G563</f>
        <v>19386753.550000004</v>
      </c>
    </row>
    <row r="563" spans="1:7" ht="42" customHeight="1">
      <c r="A563" s="18" t="s">
        <v>205</v>
      </c>
      <c r="B563" s="19" t="s">
        <v>253</v>
      </c>
      <c r="C563" s="19" t="s">
        <v>98</v>
      </c>
      <c r="D563" s="19" t="s">
        <v>74</v>
      </c>
      <c r="E563" s="19" t="s">
        <v>360</v>
      </c>
      <c r="F563" s="21"/>
      <c r="G563" s="65">
        <f>G564</f>
        <v>19386753.550000004</v>
      </c>
    </row>
    <row r="564" spans="1:7" ht="45" customHeight="1">
      <c r="A564" s="24" t="s">
        <v>226</v>
      </c>
      <c r="B564" s="19" t="s">
        <v>253</v>
      </c>
      <c r="C564" s="19" t="s">
        <v>98</v>
      </c>
      <c r="D564" s="19" t="s">
        <v>74</v>
      </c>
      <c r="E564" s="19" t="s">
        <v>395</v>
      </c>
      <c r="F564" s="21"/>
      <c r="G564" s="65">
        <f>G565</f>
        <v>19386753.550000004</v>
      </c>
    </row>
    <row r="565" spans="1:7" ht="18.75" customHeight="1">
      <c r="A565" s="26" t="s">
        <v>294</v>
      </c>
      <c r="B565" s="19" t="s">
        <v>253</v>
      </c>
      <c r="C565" s="19" t="s">
        <v>98</v>
      </c>
      <c r="D565" s="19" t="s">
        <v>74</v>
      </c>
      <c r="E565" s="19" t="s">
        <v>295</v>
      </c>
      <c r="F565" s="21"/>
      <c r="G565" s="65">
        <f>G566</f>
        <v>19386753.550000004</v>
      </c>
    </row>
    <row r="566" spans="1:7" ht="29.25" customHeight="1">
      <c r="A566" s="26" t="s">
        <v>115</v>
      </c>
      <c r="B566" s="19" t="s">
        <v>253</v>
      </c>
      <c r="C566" s="19" t="s">
        <v>98</v>
      </c>
      <c r="D566" s="19" t="s">
        <v>74</v>
      </c>
      <c r="E566" s="19" t="s">
        <v>296</v>
      </c>
      <c r="F566" s="21"/>
      <c r="G566" s="65">
        <f>G567+G568+G569</f>
        <v>19386753.550000004</v>
      </c>
    </row>
    <row r="567" spans="1:7" ht="41.25" customHeight="1">
      <c r="A567" s="24" t="s">
        <v>71</v>
      </c>
      <c r="B567" s="19" t="s">
        <v>253</v>
      </c>
      <c r="C567" s="19" t="s">
        <v>98</v>
      </c>
      <c r="D567" s="19" t="s">
        <v>74</v>
      </c>
      <c r="E567" s="19" t="s">
        <v>296</v>
      </c>
      <c r="F567" s="21" t="s">
        <v>72</v>
      </c>
      <c r="G567" s="65">
        <v>17989017.92</v>
      </c>
    </row>
    <row r="568" spans="1:7" ht="27" customHeight="1">
      <c r="A568" s="24" t="s">
        <v>34</v>
      </c>
      <c r="B568" s="19" t="s">
        <v>253</v>
      </c>
      <c r="C568" s="19" t="s">
        <v>98</v>
      </c>
      <c r="D568" s="19" t="s">
        <v>74</v>
      </c>
      <c r="E568" s="19" t="s">
        <v>296</v>
      </c>
      <c r="F568" s="21" t="s">
        <v>79</v>
      </c>
      <c r="G568" s="65">
        <v>1372199.01</v>
      </c>
    </row>
    <row r="569" spans="1:7" ht="15" customHeight="1">
      <c r="A569" s="26" t="s">
        <v>80</v>
      </c>
      <c r="B569" s="19" t="s">
        <v>253</v>
      </c>
      <c r="C569" s="19" t="s">
        <v>98</v>
      </c>
      <c r="D569" s="19" t="s">
        <v>74</v>
      </c>
      <c r="E569" s="19" t="s">
        <v>296</v>
      </c>
      <c r="F569" s="21" t="s">
        <v>81</v>
      </c>
      <c r="G569" s="65">
        <v>25536.62</v>
      </c>
    </row>
    <row r="570" spans="1:7" ht="15" customHeight="1" hidden="1">
      <c r="A570" s="26" t="s">
        <v>225</v>
      </c>
      <c r="B570" s="19" t="s">
        <v>253</v>
      </c>
      <c r="C570" s="19" t="s">
        <v>98</v>
      </c>
      <c r="D570" s="19" t="s">
        <v>67</v>
      </c>
      <c r="E570" s="19" t="s">
        <v>254</v>
      </c>
      <c r="F570" s="21"/>
      <c r="G570" s="65">
        <f>G572+G571</f>
        <v>0</v>
      </c>
    </row>
    <row r="571" spans="1:7" ht="39.75" customHeight="1" hidden="1">
      <c r="A571" s="24" t="s">
        <v>71</v>
      </c>
      <c r="B571" s="19" t="s">
        <v>253</v>
      </c>
      <c r="C571" s="19" t="s">
        <v>98</v>
      </c>
      <c r="D571" s="19" t="s">
        <v>67</v>
      </c>
      <c r="E571" s="19" t="s">
        <v>254</v>
      </c>
      <c r="F571" s="21" t="s">
        <v>72</v>
      </c>
      <c r="G571" s="65"/>
    </row>
    <row r="572" spans="1:7" ht="15" customHeight="1" hidden="1">
      <c r="A572" s="24" t="s">
        <v>78</v>
      </c>
      <c r="B572" s="19" t="s">
        <v>253</v>
      </c>
      <c r="C572" s="19" t="s">
        <v>98</v>
      </c>
      <c r="D572" s="19" t="s">
        <v>67</v>
      </c>
      <c r="E572" s="19" t="s">
        <v>254</v>
      </c>
      <c r="F572" s="21" t="s">
        <v>79</v>
      </c>
      <c r="G572" s="65"/>
    </row>
    <row r="573" spans="1:7" ht="15.75" customHeight="1">
      <c r="A573" s="18" t="s">
        <v>165</v>
      </c>
      <c r="B573" s="19" t="s">
        <v>253</v>
      </c>
      <c r="C573" s="19" t="s">
        <v>125</v>
      </c>
      <c r="D573" s="19"/>
      <c r="E573" s="19"/>
      <c r="F573" s="21"/>
      <c r="G573" s="65">
        <f>G574+G604</f>
        <v>34991502.2</v>
      </c>
    </row>
    <row r="574" spans="1:7" ht="13.5">
      <c r="A574" s="18" t="s">
        <v>255</v>
      </c>
      <c r="B574" s="19" t="s">
        <v>253</v>
      </c>
      <c r="C574" s="19" t="s">
        <v>125</v>
      </c>
      <c r="D574" s="19" t="s">
        <v>65</v>
      </c>
      <c r="E574" s="19"/>
      <c r="F574" s="21"/>
      <c r="G574" s="65">
        <f>G575+G589+G600</f>
        <v>30782994.950000003</v>
      </c>
    </row>
    <row r="575" spans="1:7" ht="31.5" customHeight="1">
      <c r="A575" s="18" t="s">
        <v>167</v>
      </c>
      <c r="B575" s="19" t="s">
        <v>253</v>
      </c>
      <c r="C575" s="19" t="s">
        <v>125</v>
      </c>
      <c r="D575" s="19" t="s">
        <v>65</v>
      </c>
      <c r="E575" s="19" t="s">
        <v>21</v>
      </c>
      <c r="F575" s="21"/>
      <c r="G575" s="65">
        <f>G576+G594</f>
        <v>30677994.950000003</v>
      </c>
    </row>
    <row r="576" spans="1:7" s="40" customFormat="1" ht="45.75" customHeight="1">
      <c r="A576" s="18" t="s">
        <v>256</v>
      </c>
      <c r="B576" s="19" t="s">
        <v>253</v>
      </c>
      <c r="C576" s="38" t="s">
        <v>257</v>
      </c>
      <c r="D576" s="38" t="s">
        <v>65</v>
      </c>
      <c r="E576" s="38" t="s">
        <v>22</v>
      </c>
      <c r="F576" s="39"/>
      <c r="G576" s="68">
        <f>G577</f>
        <v>20013231.93</v>
      </c>
    </row>
    <row r="577" spans="1:7" ht="39.75" customHeight="1">
      <c r="A577" s="75" t="s">
        <v>368</v>
      </c>
      <c r="B577" s="19" t="s">
        <v>253</v>
      </c>
      <c r="C577" s="19" t="s">
        <v>257</v>
      </c>
      <c r="D577" s="19" t="s">
        <v>65</v>
      </c>
      <c r="E577" s="19" t="s">
        <v>23</v>
      </c>
      <c r="F577" s="21"/>
      <c r="G577" s="65">
        <f>G578+G582+G580+G587</f>
        <v>20013231.93</v>
      </c>
    </row>
    <row r="578" spans="1:7" ht="13.5" customHeight="1" hidden="1">
      <c r="A578" s="26" t="s">
        <v>258</v>
      </c>
      <c r="B578" s="19" t="s">
        <v>253</v>
      </c>
      <c r="C578" s="19" t="s">
        <v>257</v>
      </c>
      <c r="D578" s="19" t="s">
        <v>65</v>
      </c>
      <c r="E578" s="19" t="s">
        <v>304</v>
      </c>
      <c r="F578" s="21"/>
      <c r="G578" s="65">
        <f>G579</f>
        <v>0</v>
      </c>
    </row>
    <row r="579" spans="1:7" ht="24" customHeight="1" hidden="1">
      <c r="A579" s="97" t="s">
        <v>34</v>
      </c>
      <c r="B579" s="19" t="s">
        <v>253</v>
      </c>
      <c r="C579" s="19" t="s">
        <v>257</v>
      </c>
      <c r="D579" s="19" t="s">
        <v>65</v>
      </c>
      <c r="E579" s="19" t="s">
        <v>304</v>
      </c>
      <c r="F579" s="21" t="s">
        <v>79</v>
      </c>
      <c r="G579" s="65"/>
    </row>
    <row r="580" spans="1:7" ht="26.25" customHeight="1" hidden="1">
      <c r="A580" s="37" t="s">
        <v>428</v>
      </c>
      <c r="B580" s="19" t="s">
        <v>253</v>
      </c>
      <c r="C580" s="19" t="s">
        <v>257</v>
      </c>
      <c r="D580" s="19" t="s">
        <v>65</v>
      </c>
      <c r="E580" s="19" t="s">
        <v>427</v>
      </c>
      <c r="F580" s="21"/>
      <c r="G580" s="65">
        <f>G581</f>
        <v>0</v>
      </c>
    </row>
    <row r="581" spans="1:7" ht="26.25" customHeight="1" hidden="1">
      <c r="A581" s="24" t="s">
        <v>34</v>
      </c>
      <c r="B581" s="38" t="s">
        <v>253</v>
      </c>
      <c r="C581" s="19" t="s">
        <v>257</v>
      </c>
      <c r="D581" s="19" t="s">
        <v>65</v>
      </c>
      <c r="E581" s="19" t="s">
        <v>427</v>
      </c>
      <c r="F581" s="21" t="s">
        <v>79</v>
      </c>
      <c r="G581" s="65"/>
    </row>
    <row r="582" spans="1:7" ht="26.25">
      <c r="A582" s="18" t="s">
        <v>115</v>
      </c>
      <c r="B582" s="19" t="s">
        <v>253</v>
      </c>
      <c r="C582" s="19" t="s">
        <v>257</v>
      </c>
      <c r="D582" s="19" t="s">
        <v>65</v>
      </c>
      <c r="E582" s="19" t="s">
        <v>24</v>
      </c>
      <c r="F582" s="21"/>
      <c r="G582" s="65">
        <f>G583+G584+G586+G585</f>
        <v>18642231.93</v>
      </c>
    </row>
    <row r="583" spans="1:7" ht="48" customHeight="1">
      <c r="A583" s="24" t="s">
        <v>71</v>
      </c>
      <c r="B583" s="19" t="s">
        <v>253</v>
      </c>
      <c r="C583" s="19" t="s">
        <v>257</v>
      </c>
      <c r="D583" s="19" t="s">
        <v>65</v>
      </c>
      <c r="E583" s="19" t="s">
        <v>24</v>
      </c>
      <c r="F583" s="21" t="s">
        <v>72</v>
      </c>
      <c r="G583" s="65">
        <v>11575209.75</v>
      </c>
    </row>
    <row r="584" spans="1:7" ht="26.25" customHeight="1">
      <c r="A584" s="24" t="s">
        <v>34</v>
      </c>
      <c r="B584" s="19" t="s">
        <v>253</v>
      </c>
      <c r="C584" s="19" t="s">
        <v>257</v>
      </c>
      <c r="D584" s="19" t="s">
        <v>65</v>
      </c>
      <c r="E584" s="19" t="s">
        <v>24</v>
      </c>
      <c r="F584" s="21" t="s">
        <v>79</v>
      </c>
      <c r="G584" s="65">
        <v>6929616.39</v>
      </c>
    </row>
    <row r="585" spans="1:7" ht="26.25" customHeight="1">
      <c r="A585" s="161" t="s">
        <v>480</v>
      </c>
      <c r="B585" s="19" t="s">
        <v>253</v>
      </c>
      <c r="C585" s="19" t="s">
        <v>257</v>
      </c>
      <c r="D585" s="19" t="s">
        <v>65</v>
      </c>
      <c r="E585" s="19" t="s">
        <v>24</v>
      </c>
      <c r="F585" s="21" t="s">
        <v>479</v>
      </c>
      <c r="G585" s="65">
        <f>200000-128000</f>
        <v>72000</v>
      </c>
    </row>
    <row r="586" spans="1:7" ht="21" customHeight="1">
      <c r="A586" s="33" t="s">
        <v>80</v>
      </c>
      <c r="B586" s="19" t="s">
        <v>253</v>
      </c>
      <c r="C586" s="19" t="s">
        <v>257</v>
      </c>
      <c r="D586" s="19" t="s">
        <v>65</v>
      </c>
      <c r="E586" s="19" t="s">
        <v>24</v>
      </c>
      <c r="F586" s="21" t="s">
        <v>81</v>
      </c>
      <c r="G586" s="65">
        <v>65405.79</v>
      </c>
    </row>
    <row r="587" spans="1:7" ht="31.5" customHeight="1">
      <c r="A587" s="24" t="s">
        <v>648</v>
      </c>
      <c r="B587" s="19" t="s">
        <v>253</v>
      </c>
      <c r="C587" s="19" t="s">
        <v>125</v>
      </c>
      <c r="D587" s="19" t="s">
        <v>65</v>
      </c>
      <c r="E587" s="19" t="s">
        <v>649</v>
      </c>
      <c r="F587" s="21"/>
      <c r="G587" s="65">
        <f>G588</f>
        <v>1371000</v>
      </c>
    </row>
    <row r="588" spans="1:7" ht="28.5" customHeight="1">
      <c r="A588" s="24" t="s">
        <v>34</v>
      </c>
      <c r="B588" s="19" t="s">
        <v>253</v>
      </c>
      <c r="C588" s="19" t="s">
        <v>125</v>
      </c>
      <c r="D588" s="19" t="s">
        <v>65</v>
      </c>
      <c r="E588" s="19" t="s">
        <v>649</v>
      </c>
      <c r="F588" s="21" t="s">
        <v>79</v>
      </c>
      <c r="G588" s="65">
        <f>68550+1302450</f>
        <v>1371000</v>
      </c>
    </row>
    <row r="589" spans="1:7" ht="35.25" customHeight="1">
      <c r="A589" s="91" t="s">
        <v>650</v>
      </c>
      <c r="B589" s="19" t="s">
        <v>253</v>
      </c>
      <c r="C589" s="19" t="s">
        <v>257</v>
      </c>
      <c r="D589" s="19" t="s">
        <v>65</v>
      </c>
      <c r="E589" s="19" t="s">
        <v>155</v>
      </c>
      <c r="F589" s="25"/>
      <c r="G589" s="65">
        <f>G590</f>
        <v>5000</v>
      </c>
    </row>
    <row r="590" spans="1:7" ht="52.5" customHeight="1">
      <c r="A590" s="75" t="s">
        <v>646</v>
      </c>
      <c r="B590" s="19" t="s">
        <v>253</v>
      </c>
      <c r="C590" s="19" t="s">
        <v>257</v>
      </c>
      <c r="D590" s="19" t="s">
        <v>65</v>
      </c>
      <c r="E590" s="19" t="s">
        <v>156</v>
      </c>
      <c r="F590" s="25"/>
      <c r="G590" s="65">
        <f>G591</f>
        <v>5000</v>
      </c>
    </row>
    <row r="591" spans="1:7" ht="35.25" customHeight="1">
      <c r="A591" s="76" t="s">
        <v>497</v>
      </c>
      <c r="B591" s="19" t="s">
        <v>253</v>
      </c>
      <c r="C591" s="19" t="s">
        <v>257</v>
      </c>
      <c r="D591" s="19" t="s">
        <v>65</v>
      </c>
      <c r="E591" s="19" t="s">
        <v>498</v>
      </c>
      <c r="F591" s="25"/>
      <c r="G591" s="65">
        <f>G592</f>
        <v>5000</v>
      </c>
    </row>
    <row r="592" spans="1:7" ht="24" customHeight="1">
      <c r="A592" s="76" t="s">
        <v>157</v>
      </c>
      <c r="B592" s="19" t="s">
        <v>253</v>
      </c>
      <c r="C592" s="19" t="s">
        <v>257</v>
      </c>
      <c r="D592" s="19" t="s">
        <v>65</v>
      </c>
      <c r="E592" s="19" t="s">
        <v>499</v>
      </c>
      <c r="F592" s="25"/>
      <c r="G592" s="65">
        <f>G593</f>
        <v>5000</v>
      </c>
    </row>
    <row r="593" spans="1:7" ht="35.25" customHeight="1">
      <c r="A593" s="97" t="s">
        <v>34</v>
      </c>
      <c r="B593" s="19" t="s">
        <v>253</v>
      </c>
      <c r="C593" s="19" t="s">
        <v>257</v>
      </c>
      <c r="D593" s="19" t="s">
        <v>65</v>
      </c>
      <c r="E593" s="19" t="s">
        <v>499</v>
      </c>
      <c r="F593" s="21" t="s">
        <v>79</v>
      </c>
      <c r="G593" s="65">
        <v>5000</v>
      </c>
    </row>
    <row r="594" spans="1:7" ht="38.25" customHeight="1">
      <c r="A594" s="18" t="s">
        <v>168</v>
      </c>
      <c r="B594" s="19" t="s">
        <v>253</v>
      </c>
      <c r="C594" s="19" t="s">
        <v>257</v>
      </c>
      <c r="D594" s="19" t="s">
        <v>65</v>
      </c>
      <c r="E594" s="31" t="s">
        <v>25</v>
      </c>
      <c r="F594" s="21"/>
      <c r="G594" s="65">
        <f>G595</f>
        <v>10664763.020000001</v>
      </c>
    </row>
    <row r="595" spans="1:7" ht="28.5" customHeight="1">
      <c r="A595" s="26" t="s">
        <v>26</v>
      </c>
      <c r="B595" s="19" t="s">
        <v>253</v>
      </c>
      <c r="C595" s="19" t="s">
        <v>257</v>
      </c>
      <c r="D595" s="19" t="s">
        <v>65</v>
      </c>
      <c r="E595" s="31" t="s">
        <v>283</v>
      </c>
      <c r="F595" s="21"/>
      <c r="G595" s="65">
        <f>G596</f>
        <v>10664763.020000001</v>
      </c>
    </row>
    <row r="596" spans="1:7" ht="26.25">
      <c r="A596" s="18" t="s">
        <v>115</v>
      </c>
      <c r="B596" s="19" t="s">
        <v>253</v>
      </c>
      <c r="C596" s="19" t="s">
        <v>257</v>
      </c>
      <c r="D596" s="19" t="s">
        <v>65</v>
      </c>
      <c r="E596" s="31" t="s">
        <v>284</v>
      </c>
      <c r="F596" s="21"/>
      <c r="G596" s="65">
        <f>G597+G598+G599</f>
        <v>10664763.020000001</v>
      </c>
    </row>
    <row r="597" spans="1:7" ht="40.5" customHeight="1">
      <c r="A597" s="24" t="s">
        <v>71</v>
      </c>
      <c r="B597" s="19" t="s">
        <v>253</v>
      </c>
      <c r="C597" s="19" t="s">
        <v>257</v>
      </c>
      <c r="D597" s="19" t="s">
        <v>65</v>
      </c>
      <c r="E597" s="31" t="s">
        <v>284</v>
      </c>
      <c r="F597" s="21" t="s">
        <v>72</v>
      </c>
      <c r="G597" s="65">
        <v>9151661</v>
      </c>
    </row>
    <row r="598" spans="1:7" ht="27" customHeight="1">
      <c r="A598" s="97" t="s">
        <v>34</v>
      </c>
      <c r="B598" s="19" t="s">
        <v>253</v>
      </c>
      <c r="C598" s="19" t="s">
        <v>257</v>
      </c>
      <c r="D598" s="19" t="s">
        <v>65</v>
      </c>
      <c r="E598" s="31" t="s">
        <v>284</v>
      </c>
      <c r="F598" s="21" t="s">
        <v>79</v>
      </c>
      <c r="G598" s="65">
        <v>1510673.12</v>
      </c>
    </row>
    <row r="599" spans="1:7" ht="13.5">
      <c r="A599" s="33" t="s">
        <v>80</v>
      </c>
      <c r="B599" s="19" t="s">
        <v>253</v>
      </c>
      <c r="C599" s="19" t="s">
        <v>257</v>
      </c>
      <c r="D599" s="19" t="s">
        <v>65</v>
      </c>
      <c r="E599" s="31" t="s">
        <v>284</v>
      </c>
      <c r="F599" s="21" t="s">
        <v>81</v>
      </c>
      <c r="G599" s="65">
        <v>2428.9</v>
      </c>
    </row>
    <row r="600" spans="1:7" ht="26.25">
      <c r="A600" s="119" t="s">
        <v>551</v>
      </c>
      <c r="B600" s="19" t="s">
        <v>253</v>
      </c>
      <c r="C600" s="19" t="s">
        <v>257</v>
      </c>
      <c r="D600" s="19" t="s">
        <v>65</v>
      </c>
      <c r="E600" s="31" t="s">
        <v>549</v>
      </c>
      <c r="F600" s="21"/>
      <c r="G600" s="65">
        <f>G601</f>
        <v>100000</v>
      </c>
    </row>
    <row r="601" spans="1:7" ht="35.25" customHeight="1">
      <c r="A601" s="24" t="s">
        <v>552</v>
      </c>
      <c r="B601" s="19" t="s">
        <v>253</v>
      </c>
      <c r="C601" s="19" t="s">
        <v>257</v>
      </c>
      <c r="D601" s="19" t="s">
        <v>65</v>
      </c>
      <c r="E601" s="31" t="s">
        <v>550</v>
      </c>
      <c r="F601" s="21"/>
      <c r="G601" s="65">
        <f>G602</f>
        <v>100000</v>
      </c>
    </row>
    <row r="602" spans="1:7" ht="21.75" customHeight="1">
      <c r="A602" s="24" t="s">
        <v>651</v>
      </c>
      <c r="B602" s="19" t="s">
        <v>253</v>
      </c>
      <c r="C602" s="19" t="s">
        <v>257</v>
      </c>
      <c r="D602" s="19" t="s">
        <v>65</v>
      </c>
      <c r="E602" s="20" t="s">
        <v>652</v>
      </c>
      <c r="F602" s="21"/>
      <c r="G602" s="65">
        <f>G603</f>
        <v>100000</v>
      </c>
    </row>
    <row r="603" spans="1:7" ht="27" customHeight="1">
      <c r="A603" s="97" t="s">
        <v>34</v>
      </c>
      <c r="B603" s="19" t="s">
        <v>253</v>
      </c>
      <c r="C603" s="19" t="s">
        <v>257</v>
      </c>
      <c r="D603" s="19" t="s">
        <v>65</v>
      </c>
      <c r="E603" s="20" t="s">
        <v>652</v>
      </c>
      <c r="F603" s="21" t="s">
        <v>79</v>
      </c>
      <c r="G603" s="65">
        <f>100000</f>
        <v>100000</v>
      </c>
    </row>
    <row r="604" spans="1:7" ht="13.5">
      <c r="A604" s="18" t="s">
        <v>260</v>
      </c>
      <c r="B604" s="19" t="s">
        <v>253</v>
      </c>
      <c r="C604" s="19" t="s">
        <v>125</v>
      </c>
      <c r="D604" s="19" t="s">
        <v>84</v>
      </c>
      <c r="E604" s="19"/>
      <c r="F604" s="21"/>
      <c r="G604" s="65">
        <f>G605</f>
        <v>4208507.25</v>
      </c>
    </row>
    <row r="605" spans="1:7" ht="31.5" customHeight="1">
      <c r="A605" s="18" t="s">
        <v>167</v>
      </c>
      <c r="B605" s="19" t="s">
        <v>253</v>
      </c>
      <c r="C605" s="19" t="s">
        <v>125</v>
      </c>
      <c r="D605" s="19" t="s">
        <v>84</v>
      </c>
      <c r="E605" s="19" t="s">
        <v>21</v>
      </c>
      <c r="F605" s="21"/>
      <c r="G605" s="65">
        <f>G606</f>
        <v>4208507.25</v>
      </c>
    </row>
    <row r="606" spans="1:7" ht="58.5" customHeight="1">
      <c r="A606" s="18" t="s">
        <v>261</v>
      </c>
      <c r="B606" s="19" t="s">
        <v>253</v>
      </c>
      <c r="C606" s="19" t="s">
        <v>125</v>
      </c>
      <c r="D606" s="19" t="s">
        <v>84</v>
      </c>
      <c r="E606" s="19" t="s">
        <v>27</v>
      </c>
      <c r="F606" s="21"/>
      <c r="G606" s="65">
        <f>G607+G612</f>
        <v>4208507.25</v>
      </c>
    </row>
    <row r="607" spans="1:7" ht="32.25" customHeight="1">
      <c r="A607" s="101" t="s">
        <v>373</v>
      </c>
      <c r="B607" s="19" t="s">
        <v>253</v>
      </c>
      <c r="C607" s="19" t="s">
        <v>125</v>
      </c>
      <c r="D607" s="19" t="s">
        <v>84</v>
      </c>
      <c r="E607" s="19" t="s">
        <v>29</v>
      </c>
      <c r="F607" s="21"/>
      <c r="G607" s="65">
        <f>G608</f>
        <v>4155635.25</v>
      </c>
    </row>
    <row r="608" spans="1:7" ht="32.25" customHeight="1">
      <c r="A608" s="18" t="s">
        <v>115</v>
      </c>
      <c r="B608" s="19" t="s">
        <v>253</v>
      </c>
      <c r="C608" s="19" t="s">
        <v>125</v>
      </c>
      <c r="D608" s="19" t="s">
        <v>84</v>
      </c>
      <c r="E608" s="19" t="s">
        <v>28</v>
      </c>
      <c r="F608" s="21"/>
      <c r="G608" s="65">
        <f>G609+G610+G611</f>
        <v>4155635.25</v>
      </c>
    </row>
    <row r="609" spans="1:7" ht="42.75" customHeight="1">
      <c r="A609" s="24" t="s">
        <v>71</v>
      </c>
      <c r="B609" s="19" t="s">
        <v>253</v>
      </c>
      <c r="C609" s="19" t="s">
        <v>125</v>
      </c>
      <c r="D609" s="19" t="s">
        <v>84</v>
      </c>
      <c r="E609" s="19" t="s">
        <v>28</v>
      </c>
      <c r="F609" s="21" t="s">
        <v>72</v>
      </c>
      <c r="G609" s="65">
        <v>3618759.03</v>
      </c>
    </row>
    <row r="610" spans="1:7" ht="26.25" customHeight="1">
      <c r="A610" s="97" t="s">
        <v>34</v>
      </c>
      <c r="B610" s="19" t="s">
        <v>253</v>
      </c>
      <c r="C610" s="19" t="s">
        <v>125</v>
      </c>
      <c r="D610" s="19" t="s">
        <v>84</v>
      </c>
      <c r="E610" s="19" t="s">
        <v>28</v>
      </c>
      <c r="F610" s="21" t="s">
        <v>79</v>
      </c>
      <c r="G610" s="65">
        <v>536876.22</v>
      </c>
    </row>
    <row r="611" spans="1:7" ht="16.5" customHeight="1">
      <c r="A611" s="33" t="s">
        <v>80</v>
      </c>
      <c r="B611" s="19" t="s">
        <v>253</v>
      </c>
      <c r="C611" s="19" t="s">
        <v>125</v>
      </c>
      <c r="D611" s="19" t="s">
        <v>84</v>
      </c>
      <c r="E611" s="19" t="s">
        <v>28</v>
      </c>
      <c r="F611" s="21" t="s">
        <v>81</v>
      </c>
      <c r="G611" s="65"/>
    </row>
    <row r="612" spans="1:7" ht="41.25" customHeight="1">
      <c r="A612" s="102" t="s">
        <v>375</v>
      </c>
      <c r="B612" s="19" t="s">
        <v>253</v>
      </c>
      <c r="C612" s="19" t="s">
        <v>125</v>
      </c>
      <c r="D612" s="19" t="s">
        <v>84</v>
      </c>
      <c r="E612" s="19" t="s">
        <v>376</v>
      </c>
      <c r="F612" s="21"/>
      <c r="G612" s="65">
        <f>G613</f>
        <v>52872</v>
      </c>
    </row>
    <row r="613" spans="1:7" ht="42.75" customHeight="1">
      <c r="A613" s="23" t="s">
        <v>262</v>
      </c>
      <c r="B613" s="19" t="s">
        <v>253</v>
      </c>
      <c r="C613" s="19" t="s">
        <v>125</v>
      </c>
      <c r="D613" s="19" t="s">
        <v>84</v>
      </c>
      <c r="E613" s="19" t="s">
        <v>377</v>
      </c>
      <c r="F613" s="21"/>
      <c r="G613" s="65">
        <f>G614</f>
        <v>52872</v>
      </c>
    </row>
    <row r="614" spans="1:7" ht="42" customHeight="1">
      <c r="A614" s="24" t="s">
        <v>71</v>
      </c>
      <c r="B614" s="19" t="s">
        <v>253</v>
      </c>
      <c r="C614" s="19" t="s">
        <v>125</v>
      </c>
      <c r="D614" s="19" t="s">
        <v>84</v>
      </c>
      <c r="E614" s="19" t="s">
        <v>377</v>
      </c>
      <c r="F614" s="21" t="s">
        <v>72</v>
      </c>
      <c r="G614" s="65">
        <v>52872</v>
      </c>
    </row>
    <row r="615" spans="1:7" ht="13.5">
      <c r="A615" s="18" t="s">
        <v>169</v>
      </c>
      <c r="B615" s="19" t="s">
        <v>253</v>
      </c>
      <c r="C615" s="19">
        <v>10</v>
      </c>
      <c r="D615" s="19"/>
      <c r="E615" s="19"/>
      <c r="F615" s="21"/>
      <c r="G615" s="65">
        <f>G616</f>
        <v>2543774.63</v>
      </c>
    </row>
    <row r="616" spans="1:7" ht="13.5">
      <c r="A616" s="18" t="s">
        <v>183</v>
      </c>
      <c r="B616" s="19" t="s">
        <v>253</v>
      </c>
      <c r="C616" s="19">
        <v>10</v>
      </c>
      <c r="D616" s="19" t="s">
        <v>74</v>
      </c>
      <c r="E616" s="19"/>
      <c r="F616" s="21"/>
      <c r="G616" s="65">
        <f>G622+G617</f>
        <v>2543774.63</v>
      </c>
    </row>
    <row r="617" spans="1:7" ht="33.75" customHeight="1">
      <c r="A617" s="18" t="s">
        <v>167</v>
      </c>
      <c r="B617" s="19" t="s">
        <v>253</v>
      </c>
      <c r="C617" s="19">
        <v>10</v>
      </c>
      <c r="D617" s="19" t="s">
        <v>74</v>
      </c>
      <c r="E617" s="19" t="s">
        <v>21</v>
      </c>
      <c r="F617" s="21"/>
      <c r="G617" s="65">
        <f>G618</f>
        <v>1575907</v>
      </c>
    </row>
    <row r="618" spans="1:7" ht="57.75" customHeight="1">
      <c r="A618" s="18" t="s">
        <v>261</v>
      </c>
      <c r="B618" s="19" t="s">
        <v>253</v>
      </c>
      <c r="C618" s="19">
        <v>10</v>
      </c>
      <c r="D618" s="19" t="s">
        <v>74</v>
      </c>
      <c r="E618" s="19" t="s">
        <v>27</v>
      </c>
      <c r="F618" s="21"/>
      <c r="G618" s="65">
        <f>G619</f>
        <v>1575907</v>
      </c>
    </row>
    <row r="619" spans="1:7" ht="30" customHeight="1">
      <c r="A619" s="94" t="s">
        <v>286</v>
      </c>
      <c r="B619" s="19" t="s">
        <v>253</v>
      </c>
      <c r="C619" s="19">
        <v>10</v>
      </c>
      <c r="D619" s="19" t="s">
        <v>74</v>
      </c>
      <c r="E619" s="19" t="s">
        <v>30</v>
      </c>
      <c r="F619" s="21"/>
      <c r="G619" s="65">
        <f>G620</f>
        <v>1575907</v>
      </c>
    </row>
    <row r="620" spans="1:7" ht="47.25" customHeight="1">
      <c r="A620" s="37" t="s">
        <v>263</v>
      </c>
      <c r="B620" s="19" t="s">
        <v>253</v>
      </c>
      <c r="C620" s="19">
        <v>10</v>
      </c>
      <c r="D620" s="19" t="s">
        <v>74</v>
      </c>
      <c r="E620" s="27" t="s">
        <v>374</v>
      </c>
      <c r="F620" s="21"/>
      <c r="G620" s="65">
        <f>G621</f>
        <v>1575907</v>
      </c>
    </row>
    <row r="621" spans="1:7" ht="18" customHeight="1">
      <c r="A621" s="33" t="s">
        <v>121</v>
      </c>
      <c r="B621" s="19" t="s">
        <v>253</v>
      </c>
      <c r="C621" s="19">
        <v>10</v>
      </c>
      <c r="D621" s="19" t="s">
        <v>74</v>
      </c>
      <c r="E621" s="27" t="s">
        <v>374</v>
      </c>
      <c r="F621" s="21" t="s">
        <v>122</v>
      </c>
      <c r="G621" s="65">
        <v>1575907</v>
      </c>
    </row>
    <row r="622" spans="1:7" ht="31.5" customHeight="1">
      <c r="A622" s="112" t="s">
        <v>205</v>
      </c>
      <c r="B622" s="19" t="s">
        <v>253</v>
      </c>
      <c r="C622" s="70">
        <v>10</v>
      </c>
      <c r="D622" s="70" t="s">
        <v>74</v>
      </c>
      <c r="E622" s="70" t="s">
        <v>360</v>
      </c>
      <c r="F622" s="71"/>
      <c r="G622" s="65">
        <f>G623</f>
        <v>967867.63</v>
      </c>
    </row>
    <row r="623" spans="1:7" ht="54.75" customHeight="1">
      <c r="A623" s="24" t="s">
        <v>226</v>
      </c>
      <c r="B623" s="19" t="s">
        <v>253</v>
      </c>
      <c r="C623" s="19" t="s">
        <v>170</v>
      </c>
      <c r="D623" s="19" t="s">
        <v>74</v>
      </c>
      <c r="E623" s="19" t="s">
        <v>395</v>
      </c>
      <c r="F623" s="21"/>
      <c r="G623" s="65">
        <f>G624</f>
        <v>967867.63</v>
      </c>
    </row>
    <row r="624" spans="1:7" ht="29.25" customHeight="1">
      <c r="A624" s="109" t="s">
        <v>0</v>
      </c>
      <c r="B624" s="19" t="s">
        <v>253</v>
      </c>
      <c r="C624" s="19" t="s">
        <v>170</v>
      </c>
      <c r="D624" s="19" t="s">
        <v>74</v>
      </c>
      <c r="E624" s="19" t="s">
        <v>413</v>
      </c>
      <c r="F624" s="21"/>
      <c r="G624" s="65">
        <f>G625</f>
        <v>967867.63</v>
      </c>
    </row>
    <row r="625" spans="1:7" ht="53.25" customHeight="1">
      <c r="A625" s="35" t="s">
        <v>232</v>
      </c>
      <c r="B625" s="19" t="s">
        <v>253</v>
      </c>
      <c r="C625" s="19" t="s">
        <v>170</v>
      </c>
      <c r="D625" s="19" t="s">
        <v>74</v>
      </c>
      <c r="E625" s="19" t="s">
        <v>1</v>
      </c>
      <c r="F625" s="21"/>
      <c r="G625" s="65">
        <f>G626+G627</f>
        <v>967867.63</v>
      </c>
    </row>
    <row r="626" spans="1:7" ht="20.25" customHeight="1" hidden="1">
      <c r="A626" s="24" t="s">
        <v>78</v>
      </c>
      <c r="B626" s="19" t="s">
        <v>253</v>
      </c>
      <c r="C626" s="19">
        <v>10</v>
      </c>
      <c r="D626" s="19" t="s">
        <v>74</v>
      </c>
      <c r="E626" s="19" t="s">
        <v>264</v>
      </c>
      <c r="F626" s="21" t="s">
        <v>79</v>
      </c>
      <c r="G626" s="65"/>
    </row>
    <row r="627" spans="1:7" ht="19.5" customHeight="1" thickBot="1">
      <c r="A627" s="82" t="s">
        <v>121</v>
      </c>
      <c r="B627" s="72" t="s">
        <v>253</v>
      </c>
      <c r="C627" s="72">
        <v>10</v>
      </c>
      <c r="D627" s="72" t="s">
        <v>74</v>
      </c>
      <c r="E627" s="72" t="s">
        <v>1</v>
      </c>
      <c r="F627" s="83" t="s">
        <v>122</v>
      </c>
      <c r="G627" s="84">
        <f>1100000-132132.37</f>
        <v>967867.63</v>
      </c>
    </row>
    <row r="628" spans="2:6" ht="13.5">
      <c r="B628" s="44"/>
      <c r="C628" s="44"/>
      <c r="D628" s="44"/>
      <c r="E628" s="44"/>
      <c r="F628" s="45"/>
    </row>
    <row r="629" spans="2:6" ht="13.5">
      <c r="B629" s="44"/>
      <c r="C629" s="44"/>
      <c r="D629" s="44"/>
      <c r="E629" s="44"/>
      <c r="F629" s="45"/>
    </row>
  </sheetData>
  <sheetProtection/>
  <mergeCells count="13">
    <mergeCell ref="D10:D11"/>
    <mergeCell ref="E10:E11"/>
    <mergeCell ref="F10:F11"/>
    <mergeCell ref="G10:G11"/>
    <mergeCell ref="A8:G8"/>
    <mergeCell ref="D1:F1"/>
    <mergeCell ref="D3:G3"/>
    <mergeCell ref="D5:G5"/>
    <mergeCell ref="D2:G2"/>
    <mergeCell ref="B6:F6"/>
    <mergeCell ref="A10:A11"/>
    <mergeCell ref="B10:B11"/>
    <mergeCell ref="C10:C11"/>
  </mergeCells>
  <hyperlinks>
    <hyperlink ref="A275" r:id="rId1" display="consultantplus://offline/ref=C6EF3AE28B6C46D1117CBBA251A07B11C6C7C5768D606C8B0E322DA1BBA42282C9440EEF08E6CC43400230U6VFM"/>
  </hyperlinks>
  <printOptions/>
  <pageMargins left="0.7086614173228347" right="0.21" top="0.49" bottom="0.34" header="0.31496062992125984" footer="0.31496062992125984"/>
  <pageSetup horizontalDpi="600" verticalDpi="6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zoomScalePageLayoutView="0" workbookViewId="0" topLeftCell="A1">
      <selection activeCell="B5" sqref="B5:D5"/>
    </sheetView>
  </sheetViews>
  <sheetFormatPr defaultColWidth="9.125" defaultRowHeight="12.75"/>
  <cols>
    <col min="1" max="1" width="61.625" style="1" customWidth="1"/>
    <col min="2" max="2" width="9.375" style="2" customWidth="1"/>
    <col min="3" max="3" width="10.50390625" style="2" customWidth="1"/>
    <col min="4" max="4" width="18.375" style="4" customWidth="1"/>
    <col min="5" max="16384" width="9.125" style="5" customWidth="1"/>
  </cols>
  <sheetData>
    <row r="1" spans="2:4" ht="12.75">
      <c r="B1" s="143" t="s">
        <v>557</v>
      </c>
      <c r="D1" s="3"/>
    </row>
    <row r="2" spans="2:4" ht="15.75" customHeight="1">
      <c r="B2" s="143" t="s">
        <v>1131</v>
      </c>
      <c r="C2" s="143"/>
      <c r="D2" s="3"/>
    </row>
    <row r="3" spans="2:4" ht="15">
      <c r="B3" s="7" t="s">
        <v>52</v>
      </c>
      <c r="C3" s="7"/>
      <c r="D3" s="144"/>
    </row>
    <row r="4" spans="1:4" ht="17.25" customHeight="1">
      <c r="A4" s="8"/>
      <c r="B4" s="7" t="s">
        <v>1126</v>
      </c>
      <c r="C4" s="7"/>
      <c r="D4" s="144"/>
    </row>
    <row r="5" spans="1:4" ht="50.25" customHeight="1">
      <c r="A5" s="9"/>
      <c r="B5" s="382" t="s">
        <v>659</v>
      </c>
      <c r="C5" s="382"/>
      <c r="D5" s="382"/>
    </row>
    <row r="6" spans="1:4" ht="62.25" customHeight="1">
      <c r="A6" s="370" t="s">
        <v>660</v>
      </c>
      <c r="B6" s="370"/>
      <c r="C6" s="370"/>
      <c r="D6" s="370"/>
    </row>
    <row r="7" ht="22.5" customHeight="1" thickBot="1">
      <c r="D7" s="13" t="s">
        <v>372</v>
      </c>
    </row>
    <row r="8" spans="1:4" ht="51" customHeight="1">
      <c r="A8" s="141" t="s">
        <v>53</v>
      </c>
      <c r="B8" s="142" t="s">
        <v>55</v>
      </c>
      <c r="C8" s="142" t="s">
        <v>56</v>
      </c>
      <c r="D8" s="145" t="s">
        <v>656</v>
      </c>
    </row>
    <row r="9" spans="1:4" s="16" customFormat="1" ht="12.75" customHeight="1">
      <c r="A9" s="14">
        <v>1</v>
      </c>
      <c r="B9" s="15" t="s">
        <v>209</v>
      </c>
      <c r="C9" s="15" t="s">
        <v>59</v>
      </c>
      <c r="D9" s="146">
        <v>4</v>
      </c>
    </row>
    <row r="10" spans="1:4" s="150" customFormat="1" ht="18.75" customHeight="1">
      <c r="A10" s="147" t="s">
        <v>61</v>
      </c>
      <c r="B10" s="148" t="s">
        <v>485</v>
      </c>
      <c r="C10" s="148" t="s">
        <v>485</v>
      </c>
      <c r="D10" s="149">
        <f>D11+D19+D21+D25+D30+D36+D41+D45+D47+D49+D39+D28</f>
        <v>637873500.59</v>
      </c>
    </row>
    <row r="11" spans="1:4" s="152" customFormat="1" ht="13.5">
      <c r="A11" s="151" t="s">
        <v>64</v>
      </c>
      <c r="B11" s="148" t="s">
        <v>65</v>
      </c>
      <c r="C11" s="148" t="s">
        <v>485</v>
      </c>
      <c r="D11" s="149">
        <f>D12+D13+D14+D16+D18+D15+D17</f>
        <v>53474439.8</v>
      </c>
    </row>
    <row r="12" spans="1:4" ht="28.5" customHeight="1">
      <c r="A12" s="23" t="s">
        <v>66</v>
      </c>
      <c r="B12" s="19" t="s">
        <v>65</v>
      </c>
      <c r="C12" s="19" t="s">
        <v>67</v>
      </c>
      <c r="D12" s="22">
        <v>1552000</v>
      </c>
    </row>
    <row r="13" spans="1:4" ht="40.5" customHeight="1">
      <c r="A13" s="23" t="s">
        <v>73</v>
      </c>
      <c r="B13" s="19" t="s">
        <v>65</v>
      </c>
      <c r="C13" s="19" t="s">
        <v>74</v>
      </c>
      <c r="D13" s="22">
        <v>2190058.48</v>
      </c>
    </row>
    <row r="14" spans="1:4" ht="39">
      <c r="A14" s="23" t="s">
        <v>82</v>
      </c>
      <c r="B14" s="19" t="s">
        <v>83</v>
      </c>
      <c r="C14" s="19" t="s">
        <v>84</v>
      </c>
      <c r="D14" s="22">
        <v>21397646.42</v>
      </c>
    </row>
    <row r="15" spans="1:4" ht="13.5">
      <c r="A15" s="23" t="s">
        <v>430</v>
      </c>
      <c r="B15" s="19" t="s">
        <v>65</v>
      </c>
      <c r="C15" s="19" t="s">
        <v>147</v>
      </c>
      <c r="D15" s="22">
        <v>16600</v>
      </c>
    </row>
    <row r="16" spans="1:4" ht="30.75" customHeight="1">
      <c r="A16" s="18" t="s">
        <v>94</v>
      </c>
      <c r="B16" s="19" t="s">
        <v>65</v>
      </c>
      <c r="C16" s="19" t="s">
        <v>95</v>
      </c>
      <c r="D16" s="22">
        <v>396700</v>
      </c>
    </row>
    <row r="17" spans="1:4" ht="30.75" customHeight="1">
      <c r="A17" s="18" t="s">
        <v>529</v>
      </c>
      <c r="B17" s="19" t="s">
        <v>65</v>
      </c>
      <c r="C17" s="19" t="s">
        <v>98</v>
      </c>
      <c r="D17" s="22">
        <v>103000</v>
      </c>
    </row>
    <row r="18" spans="1:4" ht="21" customHeight="1">
      <c r="A18" s="18" t="s">
        <v>106</v>
      </c>
      <c r="B18" s="19" t="s">
        <v>65</v>
      </c>
      <c r="C18" s="19" t="s">
        <v>107</v>
      </c>
      <c r="D18" s="22">
        <v>27818434.9</v>
      </c>
    </row>
    <row r="19" spans="1:4" s="152" customFormat="1" ht="39" customHeight="1">
      <c r="A19" s="153" t="s">
        <v>484</v>
      </c>
      <c r="B19" s="148" t="s">
        <v>74</v>
      </c>
      <c r="C19" s="148" t="s">
        <v>485</v>
      </c>
      <c r="D19" s="149">
        <f>D20</f>
        <v>50880</v>
      </c>
    </row>
    <row r="20" spans="1:4" ht="26.25">
      <c r="A20" s="107" t="s">
        <v>453</v>
      </c>
      <c r="B20" s="19" t="s">
        <v>74</v>
      </c>
      <c r="C20" s="19" t="s">
        <v>129</v>
      </c>
      <c r="D20" s="22">
        <v>50880</v>
      </c>
    </row>
    <row r="21" spans="1:4" s="152" customFormat="1" ht="24.75" customHeight="1">
      <c r="A21" s="151" t="s">
        <v>123</v>
      </c>
      <c r="B21" s="148" t="s">
        <v>84</v>
      </c>
      <c r="C21" s="148" t="s">
        <v>485</v>
      </c>
      <c r="D21" s="149">
        <f>D22+D23+D24</f>
        <v>31029334.57</v>
      </c>
    </row>
    <row r="22" spans="1:4" ht="21.75" customHeight="1">
      <c r="A22" s="18" t="s">
        <v>124</v>
      </c>
      <c r="B22" s="19" t="s">
        <v>84</v>
      </c>
      <c r="C22" s="19" t="s">
        <v>125</v>
      </c>
      <c r="D22" s="22">
        <v>1905074.89</v>
      </c>
    </row>
    <row r="23" spans="1:4" ht="13.5">
      <c r="A23" s="18" t="s">
        <v>128</v>
      </c>
      <c r="B23" s="19" t="s">
        <v>84</v>
      </c>
      <c r="C23" s="19" t="s">
        <v>129</v>
      </c>
      <c r="D23" s="22">
        <v>26710175.54</v>
      </c>
    </row>
    <row r="24" spans="1:4" ht="13.5">
      <c r="A24" s="18" t="s">
        <v>135</v>
      </c>
      <c r="B24" s="19" t="s">
        <v>84</v>
      </c>
      <c r="C24" s="19" t="s">
        <v>136</v>
      </c>
      <c r="D24" s="22">
        <v>2414084.14</v>
      </c>
    </row>
    <row r="25" spans="1:4" s="152" customFormat="1" ht="21" customHeight="1">
      <c r="A25" s="154" t="s">
        <v>146</v>
      </c>
      <c r="B25" s="148" t="s">
        <v>147</v>
      </c>
      <c r="C25" s="148" t="s">
        <v>485</v>
      </c>
      <c r="D25" s="149">
        <f>D27+D26</f>
        <v>20432425.04</v>
      </c>
    </row>
    <row r="26" spans="1:4" s="152" customFormat="1" ht="21" customHeight="1" hidden="1">
      <c r="A26" s="24" t="s">
        <v>536</v>
      </c>
      <c r="B26" s="19" t="s">
        <v>147</v>
      </c>
      <c r="C26" s="19" t="s">
        <v>65</v>
      </c>
      <c r="D26" s="22"/>
    </row>
    <row r="27" spans="1:4" ht="19.5" customHeight="1">
      <c r="A27" s="24" t="s">
        <v>148</v>
      </c>
      <c r="B27" s="19" t="s">
        <v>147</v>
      </c>
      <c r="C27" s="19" t="s">
        <v>67</v>
      </c>
      <c r="D27" s="22">
        <v>20432425.04</v>
      </c>
    </row>
    <row r="28" spans="1:4" ht="19.5" customHeight="1">
      <c r="A28" s="154" t="s">
        <v>621</v>
      </c>
      <c r="B28" s="148" t="s">
        <v>95</v>
      </c>
      <c r="C28" s="148" t="s">
        <v>485</v>
      </c>
      <c r="D28" s="149">
        <f>D29</f>
        <v>300000</v>
      </c>
    </row>
    <row r="29" spans="1:4" ht="19.5" customHeight="1">
      <c r="A29" s="24" t="s">
        <v>622</v>
      </c>
      <c r="B29" s="19" t="s">
        <v>95</v>
      </c>
      <c r="C29" s="19" t="s">
        <v>147</v>
      </c>
      <c r="D29" s="22">
        <v>300000</v>
      </c>
    </row>
    <row r="30" spans="1:4" s="152" customFormat="1" ht="13.5" customHeight="1">
      <c r="A30" s="153" t="s">
        <v>162</v>
      </c>
      <c r="B30" s="148" t="s">
        <v>98</v>
      </c>
      <c r="C30" s="148" t="s">
        <v>485</v>
      </c>
      <c r="D30" s="149">
        <f>D31+D32+D33+D34+D35</f>
        <v>442436586.71</v>
      </c>
    </row>
    <row r="31" spans="1:4" ht="15" customHeight="1">
      <c r="A31" s="18" t="s">
        <v>204</v>
      </c>
      <c r="B31" s="19" t="s">
        <v>98</v>
      </c>
      <c r="C31" s="19" t="s">
        <v>65</v>
      </c>
      <c r="D31" s="22">
        <v>99853047.31</v>
      </c>
    </row>
    <row r="32" spans="1:4" ht="13.5">
      <c r="A32" s="18" t="s">
        <v>207</v>
      </c>
      <c r="B32" s="19" t="s">
        <v>98</v>
      </c>
      <c r="C32" s="19" t="s">
        <v>67</v>
      </c>
      <c r="D32" s="22">
        <v>287501373.93</v>
      </c>
    </row>
    <row r="33" spans="1:4" ht="15" customHeight="1">
      <c r="A33" s="100" t="s">
        <v>440</v>
      </c>
      <c r="B33" s="19" t="s">
        <v>98</v>
      </c>
      <c r="C33" s="19" t="s">
        <v>74</v>
      </c>
      <c r="D33" s="22">
        <v>41614906.82</v>
      </c>
    </row>
    <row r="34" spans="1:4" ht="18.75" customHeight="1">
      <c r="A34" s="18" t="s">
        <v>491</v>
      </c>
      <c r="B34" s="19" t="s">
        <v>98</v>
      </c>
      <c r="C34" s="19" t="s">
        <v>98</v>
      </c>
      <c r="D34" s="22">
        <v>4216898.63</v>
      </c>
    </row>
    <row r="35" spans="1:4" ht="18.75" customHeight="1">
      <c r="A35" s="18" t="s">
        <v>230</v>
      </c>
      <c r="B35" s="19" t="s">
        <v>98</v>
      </c>
      <c r="C35" s="19" t="s">
        <v>129</v>
      </c>
      <c r="D35" s="22">
        <v>9250360.02</v>
      </c>
    </row>
    <row r="36" spans="1:4" s="152" customFormat="1" ht="15">
      <c r="A36" s="155" t="s">
        <v>165</v>
      </c>
      <c r="B36" s="148" t="s">
        <v>125</v>
      </c>
      <c r="C36" s="148" t="s">
        <v>485</v>
      </c>
      <c r="D36" s="149">
        <f>D37+D38</f>
        <v>34991502.2</v>
      </c>
    </row>
    <row r="37" spans="1:4" ht="15">
      <c r="A37" s="156" t="s">
        <v>166</v>
      </c>
      <c r="B37" s="19" t="s">
        <v>125</v>
      </c>
      <c r="C37" s="19" t="s">
        <v>65</v>
      </c>
      <c r="D37" s="22">
        <v>30782994.95</v>
      </c>
    </row>
    <row r="38" spans="1:4" ht="13.5">
      <c r="A38" s="18" t="s">
        <v>260</v>
      </c>
      <c r="B38" s="19" t="s">
        <v>125</v>
      </c>
      <c r="C38" s="19" t="s">
        <v>84</v>
      </c>
      <c r="D38" s="22">
        <v>4208507.25</v>
      </c>
    </row>
    <row r="39" spans="1:4" s="152" customFormat="1" ht="13.5">
      <c r="A39" s="151" t="s">
        <v>438</v>
      </c>
      <c r="B39" s="148" t="s">
        <v>129</v>
      </c>
      <c r="C39" s="148" t="s">
        <v>485</v>
      </c>
      <c r="D39" s="149">
        <f>D40</f>
        <v>500197</v>
      </c>
    </row>
    <row r="40" spans="1:4" ht="13.5">
      <c r="A40" s="18" t="s">
        <v>439</v>
      </c>
      <c r="B40" s="19" t="s">
        <v>129</v>
      </c>
      <c r="C40" s="19" t="s">
        <v>98</v>
      </c>
      <c r="D40" s="22">
        <v>500197</v>
      </c>
    </row>
    <row r="41" spans="1:4" s="152" customFormat="1" ht="17.25" customHeight="1">
      <c r="A41" s="151" t="s">
        <v>169</v>
      </c>
      <c r="B41" s="148" t="s">
        <v>170</v>
      </c>
      <c r="C41" s="148" t="s">
        <v>485</v>
      </c>
      <c r="D41" s="149">
        <f>D42+D43+D44</f>
        <v>46492411.769999996</v>
      </c>
    </row>
    <row r="42" spans="1:4" ht="13.5">
      <c r="A42" s="18" t="s">
        <v>171</v>
      </c>
      <c r="B42" s="19" t="s">
        <v>170</v>
      </c>
      <c r="C42" s="19" t="s">
        <v>65</v>
      </c>
      <c r="D42" s="22">
        <v>279461.33</v>
      </c>
    </row>
    <row r="43" spans="1:4" ht="17.25" customHeight="1">
      <c r="A43" s="18" t="s">
        <v>183</v>
      </c>
      <c r="B43" s="19">
        <v>10</v>
      </c>
      <c r="C43" s="19" t="s">
        <v>74</v>
      </c>
      <c r="D43" s="22">
        <v>32583849.95</v>
      </c>
    </row>
    <row r="44" spans="1:4" ht="19.5" customHeight="1">
      <c r="A44" s="18" t="s">
        <v>233</v>
      </c>
      <c r="B44" s="19">
        <v>10</v>
      </c>
      <c r="C44" s="19" t="s">
        <v>84</v>
      </c>
      <c r="D44" s="22">
        <v>13629100.49</v>
      </c>
    </row>
    <row r="45" spans="1:4" s="152" customFormat="1" ht="13.5">
      <c r="A45" s="151" t="s">
        <v>189</v>
      </c>
      <c r="B45" s="148" t="s">
        <v>102</v>
      </c>
      <c r="C45" s="148" t="s">
        <v>485</v>
      </c>
      <c r="D45" s="149">
        <f>D46</f>
        <v>391438.6</v>
      </c>
    </row>
    <row r="46" spans="1:4" ht="13.5">
      <c r="A46" s="18" t="s">
        <v>190</v>
      </c>
      <c r="B46" s="19" t="s">
        <v>102</v>
      </c>
      <c r="C46" s="19" t="s">
        <v>65</v>
      </c>
      <c r="D46" s="22">
        <v>391438.6</v>
      </c>
    </row>
    <row r="47" spans="1:4" s="152" customFormat="1" ht="15" customHeight="1">
      <c r="A47" s="151" t="s">
        <v>192</v>
      </c>
      <c r="B47" s="148" t="s">
        <v>107</v>
      </c>
      <c r="C47" s="148" t="s">
        <v>485</v>
      </c>
      <c r="D47" s="149">
        <f>D48</f>
        <v>5953.9</v>
      </c>
    </row>
    <row r="48" spans="1:4" ht="21" customHeight="1">
      <c r="A48" s="18" t="s">
        <v>193</v>
      </c>
      <c r="B48" s="19" t="s">
        <v>107</v>
      </c>
      <c r="C48" s="19" t="s">
        <v>65</v>
      </c>
      <c r="D48" s="22">
        <v>5953.9</v>
      </c>
    </row>
    <row r="49" spans="1:4" s="152" customFormat="1" ht="34.5" customHeight="1">
      <c r="A49" s="151" t="s">
        <v>197</v>
      </c>
      <c r="B49" s="148" t="s">
        <v>198</v>
      </c>
      <c r="C49" s="148" t="s">
        <v>485</v>
      </c>
      <c r="D49" s="149">
        <f>D50</f>
        <v>7768331</v>
      </c>
    </row>
    <row r="50" spans="1:4" ht="33.75" customHeight="1">
      <c r="A50" s="18" t="s">
        <v>199</v>
      </c>
      <c r="B50" s="19" t="s">
        <v>198</v>
      </c>
      <c r="C50" s="19" t="s">
        <v>65</v>
      </c>
      <c r="D50" s="22">
        <v>7768331</v>
      </c>
    </row>
  </sheetData>
  <sheetProtection/>
  <mergeCells count="2">
    <mergeCell ref="B5:D5"/>
    <mergeCell ref="A6:D6"/>
  </mergeCells>
  <hyperlinks>
    <hyperlink ref="A253" r:id="rId1" display="consultantplus://offline/ref=C6EF3AE28B6C46D1117CBBA251A07B11C6C7C5768D606C8B0E322DA1BBA42282C9440EEF08E6CC43400230U6VFM"/>
  </hyperlinks>
  <printOptions/>
  <pageMargins left="1.1023622047244095" right="0.2362204724409449" top="0.31496062992125984" bottom="0.2362204724409449" header="0.31496062992125984" footer="0.31496062992125984"/>
  <pageSetup horizontalDpi="600" verticalDpi="600" orientation="portrait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22">
      <selection activeCell="A6" sqref="A6:C6"/>
    </sheetView>
  </sheetViews>
  <sheetFormatPr defaultColWidth="9.125" defaultRowHeight="12.75"/>
  <cols>
    <col min="1" max="1" width="22.125" style="347" customWidth="1"/>
    <col min="2" max="2" width="54.50390625" style="347" customWidth="1"/>
    <col min="3" max="3" width="13.125" style="347" customWidth="1"/>
    <col min="4" max="16384" width="9.125" style="347" customWidth="1"/>
  </cols>
  <sheetData>
    <row r="1" spans="2:3" ht="19.5" customHeight="1">
      <c r="B1" s="383" t="s">
        <v>1081</v>
      </c>
      <c r="C1" s="383"/>
    </row>
    <row r="2" spans="2:3" ht="15" customHeight="1">
      <c r="B2" s="384" t="s">
        <v>1127</v>
      </c>
      <c r="C2" s="384"/>
    </row>
    <row r="3" spans="1:3" ht="15" customHeight="1">
      <c r="A3" s="348"/>
      <c r="B3" s="364" t="s">
        <v>1128</v>
      </c>
      <c r="C3" s="364"/>
    </row>
    <row r="4" spans="1:3" ht="23.25" customHeight="1">
      <c r="A4" s="175"/>
      <c r="B4" s="385" t="s">
        <v>662</v>
      </c>
      <c r="C4" s="385"/>
    </row>
    <row r="5" spans="1:3" ht="11.25" customHeight="1">
      <c r="A5" s="175"/>
      <c r="B5" s="175"/>
      <c r="C5" s="175"/>
    </row>
    <row r="6" spans="1:3" ht="44.25" customHeight="1">
      <c r="A6" s="386" t="s">
        <v>1082</v>
      </c>
      <c r="B6" s="386"/>
      <c r="C6" s="386"/>
    </row>
    <row r="7" spans="1:3" ht="10.5" customHeight="1">
      <c r="A7" s="367" t="s">
        <v>1083</v>
      </c>
      <c r="B7" s="367"/>
      <c r="C7" s="367"/>
    </row>
    <row r="8" spans="1:3" ht="15" customHeight="1">
      <c r="A8" s="349"/>
      <c r="B8" s="349"/>
      <c r="C8" s="349"/>
    </row>
    <row r="9" spans="1:3" ht="21" customHeight="1">
      <c r="A9" s="350"/>
      <c r="C9" s="351" t="s">
        <v>1084</v>
      </c>
    </row>
    <row r="10" spans="1:3" ht="54" customHeight="1">
      <c r="A10" s="352" t="s">
        <v>1085</v>
      </c>
      <c r="B10" s="352" t="s">
        <v>1086</v>
      </c>
      <c r="C10" s="352" t="s">
        <v>1087</v>
      </c>
    </row>
    <row r="11" spans="1:3" ht="16.5" customHeight="1">
      <c r="A11" s="352" t="s">
        <v>1088</v>
      </c>
      <c r="B11" s="352" t="s">
        <v>209</v>
      </c>
      <c r="C11" s="352" t="s">
        <v>59</v>
      </c>
    </row>
    <row r="12" spans="1:3" ht="29.25" customHeight="1">
      <c r="A12" s="353" t="s">
        <v>1089</v>
      </c>
      <c r="B12" s="354" t="s">
        <v>1090</v>
      </c>
      <c r="C12" s="355">
        <v>-83502372.39</v>
      </c>
    </row>
    <row r="13" spans="1:3" ht="25.5" customHeight="1">
      <c r="A13" s="356" t="s">
        <v>1091</v>
      </c>
      <c r="B13" s="357" t="s">
        <v>1092</v>
      </c>
      <c r="C13" s="358">
        <v>-13537000</v>
      </c>
    </row>
    <row r="14" spans="1:3" ht="24" customHeight="1">
      <c r="A14" s="356" t="s">
        <v>1093</v>
      </c>
      <c r="B14" s="357" t="s">
        <v>1094</v>
      </c>
      <c r="C14" s="358">
        <v>-13537000</v>
      </c>
    </row>
    <row r="15" spans="1:3" ht="26.25" customHeight="1">
      <c r="A15" s="356" t="s">
        <v>1095</v>
      </c>
      <c r="B15" s="357" t="s">
        <v>1096</v>
      </c>
      <c r="C15" s="358">
        <v>-13537000</v>
      </c>
    </row>
    <row r="16" spans="1:3" ht="26.25" customHeight="1">
      <c r="A16" s="356" t="s">
        <v>1097</v>
      </c>
      <c r="B16" s="357" t="s">
        <v>1098</v>
      </c>
      <c r="C16" s="358">
        <v>-13537000</v>
      </c>
    </row>
    <row r="17" spans="1:3" ht="33.75" customHeight="1">
      <c r="A17" s="356" t="s">
        <v>1099</v>
      </c>
      <c r="B17" s="357" t="s">
        <v>1100</v>
      </c>
      <c r="C17" s="358">
        <v>-13537000</v>
      </c>
    </row>
    <row r="18" spans="1:3" ht="18.75" customHeight="1">
      <c r="A18" s="356" t="s">
        <v>1091</v>
      </c>
      <c r="B18" s="359" t="s">
        <v>1101</v>
      </c>
      <c r="C18" s="358">
        <v>-69965372.39</v>
      </c>
    </row>
    <row r="19" spans="1:3" ht="18" customHeight="1">
      <c r="A19" s="356" t="s">
        <v>1102</v>
      </c>
      <c r="B19" s="359" t="s">
        <v>1103</v>
      </c>
      <c r="C19" s="358">
        <v>-755657656.02</v>
      </c>
    </row>
    <row r="20" spans="1:3" ht="18" customHeight="1">
      <c r="A20" s="356" t="s">
        <v>1104</v>
      </c>
      <c r="B20" s="359" t="s">
        <v>1105</v>
      </c>
      <c r="C20" s="358">
        <v>-755657656.02</v>
      </c>
    </row>
    <row r="21" spans="1:3" ht="21" customHeight="1">
      <c r="A21" s="356" t="s">
        <v>1106</v>
      </c>
      <c r="B21" s="359" t="s">
        <v>1107</v>
      </c>
      <c r="C21" s="358">
        <v>-755657656.02</v>
      </c>
    </row>
    <row r="22" spans="1:3" ht="21.75" customHeight="1">
      <c r="A22" s="356" t="s">
        <v>1108</v>
      </c>
      <c r="B22" s="359" t="s">
        <v>1109</v>
      </c>
      <c r="C22" s="358">
        <v>-755657656.02</v>
      </c>
    </row>
    <row r="23" spans="1:3" ht="24" customHeight="1">
      <c r="A23" s="356" t="s">
        <v>1110</v>
      </c>
      <c r="B23" s="357" t="s">
        <v>1111</v>
      </c>
      <c r="C23" s="358">
        <v>-755657656.02</v>
      </c>
    </row>
    <row r="24" spans="1:3" ht="20.25" customHeight="1">
      <c r="A24" s="356" t="s">
        <v>1112</v>
      </c>
      <c r="B24" s="359" t="s">
        <v>1113</v>
      </c>
      <c r="C24" s="358">
        <v>685692283.63</v>
      </c>
    </row>
    <row r="25" spans="1:3" ht="15.75" customHeight="1">
      <c r="A25" s="356" t="s">
        <v>1114</v>
      </c>
      <c r="B25" s="357" t="s">
        <v>1115</v>
      </c>
      <c r="C25" s="358">
        <v>685692283.63</v>
      </c>
    </row>
    <row r="26" spans="1:3" ht="15.75" customHeight="1">
      <c r="A26" s="356" t="s">
        <v>1116</v>
      </c>
      <c r="B26" s="357" t="s">
        <v>1117</v>
      </c>
      <c r="C26" s="358">
        <v>685692283.63</v>
      </c>
    </row>
    <row r="27" spans="1:3" ht="17.25" customHeight="1">
      <c r="A27" s="356" t="s">
        <v>1118</v>
      </c>
      <c r="B27" s="357" t="s">
        <v>1119</v>
      </c>
      <c r="C27" s="358">
        <v>685692283.63</v>
      </c>
    </row>
    <row r="28" spans="1:3" ht="22.5" customHeight="1">
      <c r="A28" s="356" t="s">
        <v>1120</v>
      </c>
      <c r="B28" s="360" t="s">
        <v>1121</v>
      </c>
      <c r="C28" s="358">
        <v>685692283.63</v>
      </c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25" defaultRowHeight="12.75"/>
  <cols>
    <col min="1" max="1" width="68.50390625" style="1" customWidth="1"/>
    <col min="2" max="2" width="16.50390625" style="44" customWidth="1"/>
    <col min="3" max="3" width="8.50390625" style="46" customWidth="1"/>
    <col min="4" max="4" width="17.00390625" style="59" customWidth="1"/>
    <col min="5" max="5" width="18.125" style="5" customWidth="1"/>
    <col min="6" max="6" width="13.625" style="5" customWidth="1"/>
    <col min="7" max="7" width="18.50390625" style="5" customWidth="1"/>
    <col min="8" max="16384" width="9.125" style="5" customWidth="1"/>
  </cols>
  <sheetData>
    <row r="1" spans="2:9" ht="27.75" customHeight="1">
      <c r="B1" s="371" t="s">
        <v>555</v>
      </c>
      <c r="C1" s="371"/>
      <c r="D1" s="371"/>
      <c r="E1" s="136"/>
      <c r="F1" s="136"/>
      <c r="G1" s="47"/>
      <c r="H1" s="47"/>
      <c r="I1" s="47"/>
    </row>
    <row r="2" spans="2:9" ht="15.75" customHeight="1">
      <c r="B2" s="374" t="s">
        <v>1130</v>
      </c>
      <c r="C2" s="374"/>
      <c r="D2" s="374"/>
      <c r="E2" s="139"/>
      <c r="F2" s="139"/>
      <c r="G2" s="139"/>
      <c r="H2" s="139"/>
      <c r="I2" s="139"/>
    </row>
    <row r="3" spans="2:9" ht="22.5" customHeight="1">
      <c r="B3" s="372" t="s">
        <v>52</v>
      </c>
      <c r="C3" s="372"/>
      <c r="D3" s="372"/>
      <c r="E3" s="140"/>
      <c r="F3" s="140"/>
      <c r="G3" s="140"/>
      <c r="H3" s="140"/>
      <c r="I3" s="140"/>
    </row>
    <row r="4" spans="1:9" ht="19.5" customHeight="1">
      <c r="A4" s="8"/>
      <c r="B4" s="137" t="s">
        <v>1129</v>
      </c>
      <c r="C4" s="137"/>
      <c r="D4" s="137"/>
      <c r="E4" s="140"/>
      <c r="F4" s="140"/>
      <c r="G4" s="47"/>
      <c r="H4" s="47"/>
      <c r="I4" s="47"/>
    </row>
    <row r="5" spans="1:9" ht="66" customHeight="1">
      <c r="A5" s="9"/>
      <c r="B5" s="373" t="s">
        <v>657</v>
      </c>
      <c r="C5" s="373"/>
      <c r="D5" s="373"/>
      <c r="E5" s="138"/>
      <c r="F5" s="138"/>
      <c r="G5" s="138"/>
      <c r="H5" s="138"/>
      <c r="I5" s="138"/>
    </row>
    <row r="6" spans="1:10" ht="12" customHeight="1">
      <c r="A6" s="9"/>
      <c r="B6" s="138"/>
      <c r="C6" s="138"/>
      <c r="D6" s="138"/>
      <c r="E6" s="138"/>
      <c r="F6" s="138"/>
      <c r="G6" s="138"/>
      <c r="H6" s="138"/>
      <c r="I6" s="138"/>
      <c r="J6" s="10"/>
    </row>
    <row r="7" spans="2:8" ht="6.75" customHeight="1" hidden="1">
      <c r="B7" s="54"/>
      <c r="C7" s="130"/>
      <c r="D7" s="60"/>
      <c r="E7" s="69"/>
      <c r="F7" s="1"/>
      <c r="G7" s="1"/>
      <c r="H7" s="1"/>
    </row>
    <row r="8" spans="1:10" ht="54" customHeight="1">
      <c r="A8" s="387" t="s">
        <v>658</v>
      </c>
      <c r="B8" s="387"/>
      <c r="C8" s="387"/>
      <c r="D8" s="387"/>
      <c r="E8" s="387"/>
      <c r="F8" s="387"/>
      <c r="G8" s="387"/>
      <c r="H8" s="387"/>
      <c r="I8" s="387"/>
      <c r="J8" s="387"/>
    </row>
    <row r="9" spans="3:4" ht="17.25" customHeight="1" thickBot="1">
      <c r="C9" s="55"/>
      <c r="D9" s="13"/>
    </row>
    <row r="10" spans="1:5" ht="27" customHeight="1">
      <c r="A10" s="388" t="s">
        <v>53</v>
      </c>
      <c r="B10" s="390" t="s">
        <v>57</v>
      </c>
      <c r="C10" s="392" t="s">
        <v>58</v>
      </c>
      <c r="D10" s="368" t="s">
        <v>653</v>
      </c>
      <c r="E10" s="6"/>
    </row>
    <row r="11" spans="1:4" ht="3.75" customHeight="1" thickBot="1">
      <c r="A11" s="389"/>
      <c r="B11" s="391"/>
      <c r="C11" s="393"/>
      <c r="D11" s="369"/>
    </row>
    <row r="12" spans="1:5" s="16" customFormat="1" ht="12.75" customHeight="1">
      <c r="A12" s="57">
        <v>1</v>
      </c>
      <c r="B12" s="58" t="s">
        <v>209</v>
      </c>
      <c r="C12" s="58" t="s">
        <v>59</v>
      </c>
      <c r="D12" s="86" t="s">
        <v>60</v>
      </c>
      <c r="E12" s="56"/>
    </row>
    <row r="13" spans="1:5" s="64" customFormat="1" ht="21">
      <c r="A13" s="36" t="s">
        <v>61</v>
      </c>
      <c r="B13" s="19"/>
      <c r="C13" s="113"/>
      <c r="D13" s="61">
        <f>D14+D50+D99+D187+D194+D199+D208+D244+D278+D284+D292+D320+D349+D358+D367+D397+D403+D407+D416+D422+D431+D437+D464+D472+D383++D335+D388+D468</f>
        <v>637873500.59</v>
      </c>
      <c r="E13" s="114"/>
    </row>
    <row r="14" spans="1:6" ht="34.5" customHeight="1">
      <c r="A14" s="18" t="s">
        <v>167</v>
      </c>
      <c r="B14" s="19" t="s">
        <v>218</v>
      </c>
      <c r="C14" s="21"/>
      <c r="D14" s="61">
        <f>D15+D28+D36</f>
        <v>36462409.2</v>
      </c>
      <c r="F14" s="17"/>
    </row>
    <row r="15" spans="1:4" ht="30" customHeight="1">
      <c r="A15" s="18" t="s">
        <v>256</v>
      </c>
      <c r="B15" s="19" t="s">
        <v>22</v>
      </c>
      <c r="C15" s="21"/>
      <c r="D15" s="61">
        <f>D16</f>
        <v>20013231.93</v>
      </c>
    </row>
    <row r="16" spans="1:4" ht="39" customHeight="1">
      <c r="A16" s="75" t="s">
        <v>368</v>
      </c>
      <c r="B16" s="19" t="s">
        <v>23</v>
      </c>
      <c r="C16" s="21"/>
      <c r="D16" s="61">
        <f>D17+D21+D19+D26</f>
        <v>20013231.93</v>
      </c>
    </row>
    <row r="17" spans="1:4" ht="15.75" customHeight="1" hidden="1">
      <c r="A17" s="26" t="s">
        <v>258</v>
      </c>
      <c r="B17" s="31" t="s">
        <v>219</v>
      </c>
      <c r="C17" s="21"/>
      <c r="D17" s="61">
        <f>D18</f>
        <v>0</v>
      </c>
    </row>
    <row r="18" spans="1:4" ht="26.25" customHeight="1" hidden="1">
      <c r="A18" s="24" t="s">
        <v>34</v>
      </c>
      <c r="B18" s="31" t="s">
        <v>219</v>
      </c>
      <c r="C18" s="21" t="s">
        <v>79</v>
      </c>
      <c r="D18" s="61"/>
    </row>
    <row r="19" spans="1:4" ht="15.75" customHeight="1" hidden="1">
      <c r="A19" s="37" t="s">
        <v>428</v>
      </c>
      <c r="B19" s="31" t="s">
        <v>429</v>
      </c>
      <c r="C19" s="21"/>
      <c r="D19" s="61">
        <f>D20</f>
        <v>0</v>
      </c>
    </row>
    <row r="20" spans="1:4" ht="26.25" customHeight="1" hidden="1">
      <c r="A20" s="24" t="s">
        <v>34</v>
      </c>
      <c r="B20" s="31" t="s">
        <v>429</v>
      </c>
      <c r="C20" s="21" t="s">
        <v>79</v>
      </c>
      <c r="D20" s="61"/>
    </row>
    <row r="21" spans="1:4" ht="27" customHeight="1">
      <c r="A21" s="18" t="s">
        <v>115</v>
      </c>
      <c r="B21" s="31" t="s">
        <v>220</v>
      </c>
      <c r="C21" s="21"/>
      <c r="D21" s="61">
        <f>D22+D23+D24+D25</f>
        <v>18642231.93</v>
      </c>
    </row>
    <row r="22" spans="1:4" ht="39.75" customHeight="1">
      <c r="A22" s="24" t="s">
        <v>71</v>
      </c>
      <c r="B22" s="31" t="s">
        <v>220</v>
      </c>
      <c r="C22" s="21" t="s">
        <v>72</v>
      </c>
      <c r="D22" s="22">
        <v>11575209.75</v>
      </c>
    </row>
    <row r="23" spans="1:4" ht="27" customHeight="1">
      <c r="A23" s="24" t="s">
        <v>34</v>
      </c>
      <c r="B23" s="31" t="s">
        <v>220</v>
      </c>
      <c r="C23" s="21" t="s">
        <v>79</v>
      </c>
      <c r="D23" s="22">
        <v>6929616.39</v>
      </c>
    </row>
    <row r="24" spans="1:4" ht="27" customHeight="1">
      <c r="A24" s="161" t="s">
        <v>480</v>
      </c>
      <c r="B24" s="31" t="s">
        <v>220</v>
      </c>
      <c r="C24" s="21" t="s">
        <v>479</v>
      </c>
      <c r="D24" s="22">
        <v>72000</v>
      </c>
    </row>
    <row r="25" spans="1:4" ht="23.25" customHeight="1">
      <c r="A25" s="33" t="s">
        <v>80</v>
      </c>
      <c r="B25" s="31" t="s">
        <v>220</v>
      </c>
      <c r="C25" s="21" t="s">
        <v>81</v>
      </c>
      <c r="D25" s="22">
        <v>65405.79</v>
      </c>
    </row>
    <row r="26" spans="1:4" ht="26.25">
      <c r="A26" s="24" t="s">
        <v>648</v>
      </c>
      <c r="B26" s="19" t="s">
        <v>649</v>
      </c>
      <c r="C26" s="21"/>
      <c r="D26" s="62">
        <f>D27</f>
        <v>1371000</v>
      </c>
    </row>
    <row r="27" spans="1:4" ht="26.25">
      <c r="A27" s="24" t="s">
        <v>34</v>
      </c>
      <c r="B27" s="19" t="s">
        <v>649</v>
      </c>
      <c r="C27" s="21" t="s">
        <v>79</v>
      </c>
      <c r="D27" s="22">
        <f>68550+1302450</f>
        <v>1371000</v>
      </c>
    </row>
    <row r="28" spans="1:4" ht="30.75" customHeight="1">
      <c r="A28" s="18" t="s">
        <v>168</v>
      </c>
      <c r="B28" s="31" t="s">
        <v>25</v>
      </c>
      <c r="C28" s="21"/>
      <c r="D28" s="61">
        <f>D29</f>
        <v>10664763.020000001</v>
      </c>
    </row>
    <row r="29" spans="1:4" ht="28.5" customHeight="1">
      <c r="A29" s="26" t="s">
        <v>26</v>
      </c>
      <c r="B29" s="31" t="s">
        <v>283</v>
      </c>
      <c r="C29" s="21"/>
      <c r="D29" s="61">
        <f>D30+D35</f>
        <v>10664763.020000001</v>
      </c>
    </row>
    <row r="30" spans="1:4" ht="27">
      <c r="A30" s="18" t="s">
        <v>115</v>
      </c>
      <c r="B30" s="31" t="s">
        <v>284</v>
      </c>
      <c r="C30" s="21"/>
      <c r="D30" s="61">
        <f>D31+D32+D33</f>
        <v>10664763.020000001</v>
      </c>
    </row>
    <row r="31" spans="1:4" ht="39.75" customHeight="1">
      <c r="A31" s="24" t="s">
        <v>71</v>
      </c>
      <c r="B31" s="31" t="s">
        <v>284</v>
      </c>
      <c r="C31" s="21" t="s">
        <v>72</v>
      </c>
      <c r="D31" s="22">
        <v>9151661</v>
      </c>
    </row>
    <row r="32" spans="1:4" ht="26.25">
      <c r="A32" s="24" t="s">
        <v>34</v>
      </c>
      <c r="B32" s="31" t="s">
        <v>284</v>
      </c>
      <c r="C32" s="21" t="s">
        <v>79</v>
      </c>
      <c r="D32" s="22">
        <v>1510673.12</v>
      </c>
    </row>
    <row r="33" spans="1:4" ht="15" customHeight="1">
      <c r="A33" s="33" t="s">
        <v>80</v>
      </c>
      <c r="B33" s="31" t="s">
        <v>284</v>
      </c>
      <c r="C33" s="21" t="s">
        <v>81</v>
      </c>
      <c r="D33" s="22">
        <v>2428.9</v>
      </c>
    </row>
    <row r="34" spans="1:4" ht="15.75" customHeight="1" hidden="1">
      <c r="A34" s="33" t="s">
        <v>259</v>
      </c>
      <c r="B34" s="31" t="s">
        <v>285</v>
      </c>
      <c r="C34" s="21"/>
      <c r="D34" s="22">
        <f>D35</f>
        <v>0</v>
      </c>
    </row>
    <row r="35" spans="1:4" ht="30.75" customHeight="1" hidden="1">
      <c r="A35" s="24" t="s">
        <v>34</v>
      </c>
      <c r="B35" s="31" t="s">
        <v>285</v>
      </c>
      <c r="C35" s="21" t="s">
        <v>79</v>
      </c>
      <c r="D35" s="22">
        <f>20000-20000</f>
        <v>0</v>
      </c>
    </row>
    <row r="36" spans="1:4" ht="42" customHeight="1">
      <c r="A36" s="18" t="s">
        <v>261</v>
      </c>
      <c r="B36" s="19" t="s">
        <v>27</v>
      </c>
      <c r="C36" s="21"/>
      <c r="D36" s="62">
        <f>D37+D42+D45</f>
        <v>5784414.25</v>
      </c>
    </row>
    <row r="37" spans="1:4" ht="28.5" customHeight="1">
      <c r="A37" s="101" t="s">
        <v>373</v>
      </c>
      <c r="B37" s="19" t="s">
        <v>29</v>
      </c>
      <c r="C37" s="21"/>
      <c r="D37" s="61">
        <f>D38</f>
        <v>4155635.25</v>
      </c>
    </row>
    <row r="38" spans="1:4" ht="26.25" customHeight="1">
      <c r="A38" s="18" t="s">
        <v>115</v>
      </c>
      <c r="B38" s="19" t="s">
        <v>28</v>
      </c>
      <c r="C38" s="21"/>
      <c r="D38" s="61">
        <f>D39+D40+D41</f>
        <v>4155635.25</v>
      </c>
    </row>
    <row r="39" spans="1:4" ht="26.25" customHeight="1">
      <c r="A39" s="24" t="s">
        <v>71</v>
      </c>
      <c r="B39" s="19" t="s">
        <v>28</v>
      </c>
      <c r="C39" s="21" t="s">
        <v>72</v>
      </c>
      <c r="D39" s="22">
        <v>3618759.0300000003</v>
      </c>
    </row>
    <row r="40" spans="1:4" ht="27.75" customHeight="1">
      <c r="A40" s="24" t="s">
        <v>34</v>
      </c>
      <c r="B40" s="19" t="s">
        <v>28</v>
      </c>
      <c r="C40" s="21" t="s">
        <v>79</v>
      </c>
      <c r="D40" s="22">
        <v>536876.22</v>
      </c>
    </row>
    <row r="41" spans="1:4" ht="18.75" customHeight="1">
      <c r="A41" s="33" t="s">
        <v>80</v>
      </c>
      <c r="B41" s="19" t="s">
        <v>28</v>
      </c>
      <c r="C41" s="21" t="s">
        <v>81</v>
      </c>
      <c r="D41" s="22"/>
    </row>
    <row r="42" spans="1:4" ht="42.75" customHeight="1">
      <c r="A42" s="102" t="s">
        <v>375</v>
      </c>
      <c r="B42" s="19" t="s">
        <v>376</v>
      </c>
      <c r="C42" s="21"/>
      <c r="D42" s="61">
        <f>D44</f>
        <v>52872</v>
      </c>
    </row>
    <row r="43" spans="1:4" ht="41.25" customHeight="1">
      <c r="A43" s="23" t="s">
        <v>262</v>
      </c>
      <c r="B43" s="19" t="s">
        <v>377</v>
      </c>
      <c r="C43" s="21"/>
      <c r="D43" s="61">
        <f>D44</f>
        <v>52872</v>
      </c>
    </row>
    <row r="44" spans="1:4" ht="46.5" customHeight="1">
      <c r="A44" s="24" t="s">
        <v>71</v>
      </c>
      <c r="B44" s="19" t="s">
        <v>377</v>
      </c>
      <c r="C44" s="21" t="s">
        <v>72</v>
      </c>
      <c r="D44" s="22">
        <v>52872</v>
      </c>
    </row>
    <row r="45" spans="1:4" ht="30.75" customHeight="1">
      <c r="A45" s="94" t="s">
        <v>286</v>
      </c>
      <c r="B45" s="19" t="s">
        <v>30</v>
      </c>
      <c r="C45" s="21"/>
      <c r="D45" s="61">
        <f>D46</f>
        <v>1575907</v>
      </c>
    </row>
    <row r="46" spans="1:4" ht="30" customHeight="1">
      <c r="A46" s="37" t="s">
        <v>263</v>
      </c>
      <c r="B46" s="27" t="s">
        <v>374</v>
      </c>
      <c r="C46" s="21"/>
      <c r="D46" s="61">
        <f>D47</f>
        <v>1575907</v>
      </c>
    </row>
    <row r="47" spans="1:4" ht="18.75" customHeight="1">
      <c r="A47" s="33" t="s">
        <v>121</v>
      </c>
      <c r="B47" s="27" t="s">
        <v>374</v>
      </c>
      <c r="C47" s="21" t="s">
        <v>122</v>
      </c>
      <c r="D47" s="22">
        <v>1575907</v>
      </c>
    </row>
    <row r="48" spans="1:4" ht="16.5" customHeight="1" hidden="1">
      <c r="A48" s="108" t="s">
        <v>210</v>
      </c>
      <c r="B48" s="19" t="s">
        <v>211</v>
      </c>
      <c r="C48" s="21"/>
      <c r="D48" s="61">
        <f>D49</f>
        <v>0</v>
      </c>
    </row>
    <row r="49" spans="1:4" ht="15.75" customHeight="1" hidden="1">
      <c r="A49" s="24" t="s">
        <v>78</v>
      </c>
      <c r="B49" s="19" t="s">
        <v>211</v>
      </c>
      <c r="C49" s="21" t="s">
        <v>79</v>
      </c>
      <c r="D49" s="61"/>
    </row>
    <row r="50" spans="1:4" ht="30.75" customHeight="1">
      <c r="A50" s="18" t="s">
        <v>627</v>
      </c>
      <c r="B50" s="19" t="s">
        <v>324</v>
      </c>
      <c r="C50" s="21"/>
      <c r="D50" s="61">
        <f>D51+D74+D87</f>
        <v>25230842.71</v>
      </c>
    </row>
    <row r="51" spans="1:4" ht="54.75" customHeight="1">
      <c r="A51" s="73" t="s">
        <v>629</v>
      </c>
      <c r="B51" s="19" t="s">
        <v>355</v>
      </c>
      <c r="C51" s="21"/>
      <c r="D51" s="61">
        <f>D52+D68+D71</f>
        <v>12147019.770000001</v>
      </c>
    </row>
    <row r="52" spans="1:4" ht="30" customHeight="1">
      <c r="A52" s="73" t="s">
        <v>172</v>
      </c>
      <c r="B52" s="19" t="s">
        <v>357</v>
      </c>
      <c r="C52" s="21"/>
      <c r="D52" s="22">
        <f>D53+D56+D59+D62+D65</f>
        <v>11854318.440000001</v>
      </c>
    </row>
    <row r="53" spans="1:4" ht="13.5">
      <c r="A53" s="18" t="s">
        <v>184</v>
      </c>
      <c r="B53" s="19" t="s">
        <v>359</v>
      </c>
      <c r="C53" s="21"/>
      <c r="D53" s="22">
        <f>D55+D54</f>
        <v>1312383.49</v>
      </c>
    </row>
    <row r="54" spans="1:4" ht="27" customHeight="1">
      <c r="A54" s="24" t="s">
        <v>34</v>
      </c>
      <c r="B54" s="19" t="s">
        <v>359</v>
      </c>
      <c r="C54" s="21" t="s">
        <v>79</v>
      </c>
      <c r="D54" s="22">
        <v>207.10000000000002</v>
      </c>
    </row>
    <row r="55" spans="1:4" ht="19.5" customHeight="1">
      <c r="A55" s="28" t="s">
        <v>121</v>
      </c>
      <c r="B55" s="19" t="s">
        <v>359</v>
      </c>
      <c r="C55" s="21" t="s">
        <v>122</v>
      </c>
      <c r="D55" s="22">
        <v>1312176.39</v>
      </c>
    </row>
    <row r="56" spans="1:4" ht="26.25">
      <c r="A56" s="23" t="s">
        <v>185</v>
      </c>
      <c r="B56" s="19" t="s">
        <v>174</v>
      </c>
      <c r="C56" s="21"/>
      <c r="D56" s="22">
        <f>D58+D57</f>
        <v>46266.88999999999</v>
      </c>
    </row>
    <row r="57" spans="1:4" ht="30.75" customHeight="1">
      <c r="A57" s="24" t="s">
        <v>34</v>
      </c>
      <c r="B57" s="19" t="s">
        <v>174</v>
      </c>
      <c r="C57" s="21" t="s">
        <v>79</v>
      </c>
      <c r="D57" s="22">
        <v>748.3399999999999</v>
      </c>
    </row>
    <row r="58" spans="1:4" ht="17.25" customHeight="1">
      <c r="A58" s="28" t="s">
        <v>121</v>
      </c>
      <c r="B58" s="19" t="s">
        <v>174</v>
      </c>
      <c r="C58" s="21" t="s">
        <v>122</v>
      </c>
      <c r="D58" s="22">
        <v>45518.549999999996</v>
      </c>
    </row>
    <row r="59" spans="1:4" ht="29.25" customHeight="1">
      <c r="A59" s="23" t="s">
        <v>186</v>
      </c>
      <c r="B59" s="19" t="s">
        <v>175</v>
      </c>
      <c r="C59" s="21"/>
      <c r="D59" s="22">
        <f>D61+D60</f>
        <v>260908.08999999997</v>
      </c>
    </row>
    <row r="60" spans="1:4" ht="31.5" customHeight="1">
      <c r="A60" s="24" t="s">
        <v>34</v>
      </c>
      <c r="B60" s="19" t="s">
        <v>175</v>
      </c>
      <c r="C60" s="21" t="s">
        <v>79</v>
      </c>
      <c r="D60" s="65">
        <v>4362.349999999999</v>
      </c>
    </row>
    <row r="61" spans="1:4" ht="13.5">
      <c r="A61" s="28" t="s">
        <v>121</v>
      </c>
      <c r="B61" s="19" t="s">
        <v>175</v>
      </c>
      <c r="C61" s="21" t="s">
        <v>122</v>
      </c>
      <c r="D61" s="65">
        <v>256545.73999999996</v>
      </c>
    </row>
    <row r="62" spans="1:4" ht="13.5">
      <c r="A62" s="18" t="s">
        <v>187</v>
      </c>
      <c r="B62" s="19" t="s">
        <v>176</v>
      </c>
      <c r="C62" s="21"/>
      <c r="D62" s="22">
        <f>D64+D63</f>
        <v>9124481.19</v>
      </c>
    </row>
    <row r="63" spans="1:4" ht="32.25" customHeight="1">
      <c r="A63" s="24" t="s">
        <v>34</v>
      </c>
      <c r="B63" s="19" t="s">
        <v>176</v>
      </c>
      <c r="C63" s="21" t="s">
        <v>79</v>
      </c>
      <c r="D63" s="65">
        <v>149450.02</v>
      </c>
    </row>
    <row r="64" spans="1:4" ht="19.5" customHeight="1">
      <c r="A64" s="28" t="s">
        <v>121</v>
      </c>
      <c r="B64" s="19" t="s">
        <v>176</v>
      </c>
      <c r="C64" s="21" t="s">
        <v>122</v>
      </c>
      <c r="D64" s="65">
        <v>8975031.17</v>
      </c>
    </row>
    <row r="65" spans="1:4" ht="13.5">
      <c r="A65" s="18" t="s">
        <v>188</v>
      </c>
      <c r="B65" s="19" t="s">
        <v>177</v>
      </c>
      <c r="C65" s="21"/>
      <c r="D65" s="22">
        <f>D67+D66</f>
        <v>1110278.7800000003</v>
      </c>
    </row>
    <row r="66" spans="1:4" ht="28.5" customHeight="1">
      <c r="A66" s="24" t="s">
        <v>34</v>
      </c>
      <c r="B66" s="19" t="s">
        <v>177</v>
      </c>
      <c r="C66" s="21" t="s">
        <v>79</v>
      </c>
      <c r="D66" s="65">
        <v>18989.620000000003</v>
      </c>
    </row>
    <row r="67" spans="1:4" ht="21.75" customHeight="1">
      <c r="A67" s="28" t="s">
        <v>121</v>
      </c>
      <c r="B67" s="19" t="s">
        <v>177</v>
      </c>
      <c r="C67" s="21" t="s">
        <v>122</v>
      </c>
      <c r="D67" s="65">
        <v>1091289.1600000001</v>
      </c>
    </row>
    <row r="68" spans="1:4" ht="33" customHeight="1">
      <c r="A68" s="73" t="s">
        <v>486</v>
      </c>
      <c r="B68" s="19" t="s">
        <v>221</v>
      </c>
      <c r="C68" s="21"/>
      <c r="D68" s="22">
        <f>D69</f>
        <v>13240</v>
      </c>
    </row>
    <row r="69" spans="1:4" ht="15" customHeight="1">
      <c r="A69" s="24" t="s">
        <v>496</v>
      </c>
      <c r="B69" s="31" t="s">
        <v>495</v>
      </c>
      <c r="C69" s="21"/>
      <c r="D69" s="22">
        <f>D70</f>
        <v>13240</v>
      </c>
    </row>
    <row r="70" spans="1:4" ht="27.75" customHeight="1">
      <c r="A70" s="24" t="s">
        <v>34</v>
      </c>
      <c r="B70" s="31" t="s">
        <v>495</v>
      </c>
      <c r="C70" s="21" t="s">
        <v>79</v>
      </c>
      <c r="D70" s="22">
        <v>13240</v>
      </c>
    </row>
    <row r="71" spans="1:4" ht="27.75" customHeight="1">
      <c r="A71" s="94" t="s">
        <v>356</v>
      </c>
      <c r="B71" s="19" t="s">
        <v>358</v>
      </c>
      <c r="C71" s="21"/>
      <c r="D71" s="61">
        <f>D72</f>
        <v>279461.33</v>
      </c>
    </row>
    <row r="72" spans="1:4" ht="18.75" customHeight="1">
      <c r="A72" s="108" t="s">
        <v>181</v>
      </c>
      <c r="B72" s="19" t="s">
        <v>222</v>
      </c>
      <c r="C72" s="21"/>
      <c r="D72" s="61">
        <f>D73</f>
        <v>279461.33</v>
      </c>
    </row>
    <row r="73" spans="1:4" ht="18.75" customHeight="1">
      <c r="A73" s="33" t="s">
        <v>121</v>
      </c>
      <c r="B73" s="19" t="s">
        <v>222</v>
      </c>
      <c r="C73" s="21" t="s">
        <v>122</v>
      </c>
      <c r="D73" s="22">
        <v>279461.33</v>
      </c>
    </row>
    <row r="74" spans="1:4" ht="53.25" customHeight="1">
      <c r="A74" s="92" t="s">
        <v>647</v>
      </c>
      <c r="B74" s="20" t="s">
        <v>325</v>
      </c>
      <c r="C74" s="25"/>
      <c r="D74" s="62">
        <f>D75+D78+D84</f>
        <v>10876122.94</v>
      </c>
    </row>
    <row r="75" spans="1:4" ht="42" customHeight="1">
      <c r="A75" s="26" t="s">
        <v>290</v>
      </c>
      <c r="B75" s="19" t="s">
        <v>326</v>
      </c>
      <c r="C75" s="21"/>
      <c r="D75" s="61">
        <f>D76</f>
        <v>9973127</v>
      </c>
    </row>
    <row r="76" spans="1:4" ht="25.5" customHeight="1">
      <c r="A76" s="23" t="s">
        <v>249</v>
      </c>
      <c r="B76" s="19" t="s">
        <v>327</v>
      </c>
      <c r="C76" s="21"/>
      <c r="D76" s="61">
        <f>D77</f>
        <v>9973127</v>
      </c>
    </row>
    <row r="77" spans="1:4" ht="13.5">
      <c r="A77" s="28" t="s">
        <v>121</v>
      </c>
      <c r="B77" s="19" t="s">
        <v>327</v>
      </c>
      <c r="C77" s="21" t="s">
        <v>122</v>
      </c>
      <c r="D77" s="22">
        <f>9054167+918960</f>
        <v>9973127</v>
      </c>
    </row>
    <row r="78" spans="1:4" ht="42.75" customHeight="1">
      <c r="A78" s="89" t="s">
        <v>289</v>
      </c>
      <c r="B78" s="20" t="s">
        <v>328</v>
      </c>
      <c r="C78" s="25"/>
      <c r="D78" s="61">
        <f>D79+D82</f>
        <v>888000</v>
      </c>
    </row>
    <row r="79" spans="1:4" ht="41.25" customHeight="1">
      <c r="A79" s="37" t="s">
        <v>85</v>
      </c>
      <c r="B79" s="20" t="s">
        <v>329</v>
      </c>
      <c r="C79" s="25"/>
      <c r="D79" s="61">
        <f>D80+D81</f>
        <v>888000</v>
      </c>
    </row>
    <row r="80" spans="1:4" ht="39">
      <c r="A80" s="24" t="s">
        <v>71</v>
      </c>
      <c r="B80" s="20" t="s">
        <v>329</v>
      </c>
      <c r="C80" s="25" t="s">
        <v>72</v>
      </c>
      <c r="D80" s="22">
        <v>767600</v>
      </c>
    </row>
    <row r="81" spans="1:4" ht="26.25">
      <c r="A81" s="24" t="s">
        <v>34</v>
      </c>
      <c r="B81" s="20" t="s">
        <v>329</v>
      </c>
      <c r="C81" s="25" t="s">
        <v>79</v>
      </c>
      <c r="D81" s="22">
        <v>120400</v>
      </c>
    </row>
    <row r="82" spans="1:4" ht="64.5" customHeight="1" hidden="1">
      <c r="A82" s="24" t="s">
        <v>434</v>
      </c>
      <c r="B82" s="20" t="s">
        <v>433</v>
      </c>
      <c r="C82" s="25"/>
      <c r="D82" s="61">
        <f>D83</f>
        <v>0</v>
      </c>
    </row>
    <row r="83" spans="1:4" ht="26.25" customHeight="1" hidden="1">
      <c r="A83" s="24" t="s">
        <v>34</v>
      </c>
      <c r="B83" s="20" t="s">
        <v>433</v>
      </c>
      <c r="C83" s="25" t="s">
        <v>79</v>
      </c>
      <c r="D83" s="61"/>
    </row>
    <row r="84" spans="1:4" ht="31.5" customHeight="1">
      <c r="A84" s="76" t="s">
        <v>487</v>
      </c>
      <c r="B84" s="19" t="s">
        <v>488</v>
      </c>
      <c r="C84" s="21"/>
      <c r="D84" s="22">
        <f>D85</f>
        <v>14995.94</v>
      </c>
    </row>
    <row r="85" spans="1:4" ht="38.25" customHeight="1">
      <c r="A85" s="73" t="s">
        <v>490</v>
      </c>
      <c r="B85" s="31" t="s">
        <v>489</v>
      </c>
      <c r="C85" s="21"/>
      <c r="D85" s="22">
        <f>D86</f>
        <v>14995.94</v>
      </c>
    </row>
    <row r="86" spans="1:4" ht="26.25" customHeight="1">
      <c r="A86" s="24" t="s">
        <v>34</v>
      </c>
      <c r="B86" s="31" t="s">
        <v>489</v>
      </c>
      <c r="C86" s="21" t="s">
        <v>79</v>
      </c>
      <c r="D86" s="22">
        <v>14995.94</v>
      </c>
    </row>
    <row r="87" spans="1:4" ht="44.25" customHeight="1">
      <c r="A87" s="23" t="s">
        <v>569</v>
      </c>
      <c r="B87" s="19" t="s">
        <v>330</v>
      </c>
      <c r="C87" s="21"/>
      <c r="D87" s="61">
        <f>D88+D93</f>
        <v>2207700</v>
      </c>
    </row>
    <row r="88" spans="1:4" ht="30.75" customHeight="1">
      <c r="A88" s="23" t="s">
        <v>344</v>
      </c>
      <c r="B88" s="19" t="s">
        <v>331</v>
      </c>
      <c r="C88" s="21"/>
      <c r="D88" s="61">
        <f>D89+D91</f>
        <v>127300</v>
      </c>
    </row>
    <row r="89" spans="1:4" ht="30" customHeight="1">
      <c r="A89" s="23" t="s">
        <v>108</v>
      </c>
      <c r="B89" s="19" t="s">
        <v>345</v>
      </c>
      <c r="C89" s="21"/>
      <c r="D89" s="61">
        <f>D90</f>
        <v>124300</v>
      </c>
    </row>
    <row r="90" spans="1:4" ht="32.25" customHeight="1">
      <c r="A90" s="24" t="s">
        <v>109</v>
      </c>
      <c r="B90" s="19" t="s">
        <v>345</v>
      </c>
      <c r="C90" s="25" t="s">
        <v>110</v>
      </c>
      <c r="D90" s="62">
        <f>122900+1400</f>
        <v>124300</v>
      </c>
    </row>
    <row r="91" spans="1:4" ht="20.25" customHeight="1">
      <c r="A91" s="23" t="s">
        <v>346</v>
      </c>
      <c r="B91" s="19" t="s">
        <v>347</v>
      </c>
      <c r="C91" s="25"/>
      <c r="D91" s="61">
        <f>D92</f>
        <v>3000</v>
      </c>
    </row>
    <row r="92" spans="1:4" ht="32.25" customHeight="1">
      <c r="A92" s="24" t="s">
        <v>109</v>
      </c>
      <c r="B92" s="19" t="s">
        <v>347</v>
      </c>
      <c r="C92" s="25" t="s">
        <v>110</v>
      </c>
      <c r="D92" s="61">
        <v>3000</v>
      </c>
    </row>
    <row r="93" spans="1:4" ht="28.5" customHeight="1">
      <c r="A93" s="75" t="s">
        <v>332</v>
      </c>
      <c r="B93" s="20" t="s">
        <v>287</v>
      </c>
      <c r="C93" s="21"/>
      <c r="D93" s="62">
        <f>D94+D97</f>
        <v>2080400</v>
      </c>
    </row>
    <row r="94" spans="1:4" ht="30.75" customHeight="1">
      <c r="A94" s="23" t="s">
        <v>86</v>
      </c>
      <c r="B94" s="20" t="s">
        <v>288</v>
      </c>
      <c r="C94" s="21"/>
      <c r="D94" s="62">
        <f>D95+D96</f>
        <v>2072000</v>
      </c>
    </row>
    <row r="95" spans="1:4" ht="43.5" customHeight="1">
      <c r="A95" s="24" t="s">
        <v>71</v>
      </c>
      <c r="B95" s="20" t="s">
        <v>288</v>
      </c>
      <c r="C95" s="25" t="s">
        <v>72</v>
      </c>
      <c r="D95" s="22">
        <f>1524168+460299+300+60633+26600</f>
        <v>2072000</v>
      </c>
    </row>
    <row r="96" spans="1:4" ht="26.25" customHeight="1" hidden="1">
      <c r="A96" s="24" t="s">
        <v>34</v>
      </c>
      <c r="B96" s="20" t="s">
        <v>288</v>
      </c>
      <c r="C96" s="25" t="s">
        <v>79</v>
      </c>
      <c r="D96" s="22">
        <f>60633-60633</f>
        <v>0</v>
      </c>
    </row>
    <row r="97" spans="1:4" ht="17.25" customHeight="1">
      <c r="A97" s="76" t="s">
        <v>114</v>
      </c>
      <c r="B97" s="19" t="s">
        <v>525</v>
      </c>
      <c r="C97" s="25"/>
      <c r="D97" s="22">
        <f>D98</f>
        <v>8400</v>
      </c>
    </row>
    <row r="98" spans="1:4" ht="26.25">
      <c r="A98" s="24" t="s">
        <v>34</v>
      </c>
      <c r="B98" s="19" t="s">
        <v>525</v>
      </c>
      <c r="C98" s="25" t="s">
        <v>79</v>
      </c>
      <c r="D98" s="22">
        <v>8400</v>
      </c>
    </row>
    <row r="99" spans="1:7" ht="32.25" customHeight="1">
      <c r="A99" s="18" t="s">
        <v>205</v>
      </c>
      <c r="B99" s="19" t="s">
        <v>360</v>
      </c>
      <c r="C99" s="21"/>
      <c r="D99" s="61">
        <f>D100+D160+D176</f>
        <v>458669304.08</v>
      </c>
      <c r="E99" s="17"/>
      <c r="G99" s="17"/>
    </row>
    <row r="100" spans="1:4" s="40" customFormat="1" ht="41.25" customHeight="1">
      <c r="A100" s="42" t="s">
        <v>206</v>
      </c>
      <c r="B100" s="19" t="s">
        <v>361</v>
      </c>
      <c r="C100" s="21"/>
      <c r="D100" s="61">
        <f>D104+D126+D152+D101</f>
        <v>406436169.61</v>
      </c>
    </row>
    <row r="101" spans="1:4" s="40" customFormat="1" ht="21.75" customHeight="1">
      <c r="A101" s="42" t="s">
        <v>640</v>
      </c>
      <c r="B101" s="19" t="s">
        <v>641</v>
      </c>
      <c r="C101" s="39"/>
      <c r="D101" s="22">
        <f>D102</f>
        <v>2000000</v>
      </c>
    </row>
    <row r="102" spans="1:4" s="40" customFormat="1" ht="31.5" customHeight="1">
      <c r="A102" s="42" t="s">
        <v>535</v>
      </c>
      <c r="B102" s="19" t="s">
        <v>642</v>
      </c>
      <c r="C102" s="39"/>
      <c r="D102" s="22">
        <f>D103</f>
        <v>2000000</v>
      </c>
    </row>
    <row r="103" spans="1:4" s="40" customFormat="1" ht="33" customHeight="1">
      <c r="A103" s="24" t="s">
        <v>34</v>
      </c>
      <c r="B103" s="19" t="s">
        <v>642</v>
      </c>
      <c r="C103" s="21" t="s">
        <v>79</v>
      </c>
      <c r="D103" s="22">
        <f>786836.4+1300000-86836.4</f>
        <v>2000000</v>
      </c>
    </row>
    <row r="104" spans="1:4" ht="27.75" customHeight="1">
      <c r="A104" s="26" t="s">
        <v>380</v>
      </c>
      <c r="B104" s="43" t="s">
        <v>178</v>
      </c>
      <c r="C104" s="21"/>
      <c r="D104" s="62">
        <f>D105+D112+D119+D121+D117+D116</f>
        <v>100012065.31</v>
      </c>
    </row>
    <row r="105" spans="1:4" ht="18.75" customHeight="1">
      <c r="A105" s="110" t="s">
        <v>251</v>
      </c>
      <c r="B105" s="43" t="s">
        <v>145</v>
      </c>
      <c r="C105" s="21"/>
      <c r="D105" s="62">
        <f>D107+D106</f>
        <v>2343590</v>
      </c>
    </row>
    <row r="106" spans="1:4" ht="31.5" customHeight="1" hidden="1">
      <c r="A106" s="24" t="s">
        <v>34</v>
      </c>
      <c r="B106" s="43" t="s">
        <v>145</v>
      </c>
      <c r="C106" s="21" t="s">
        <v>79</v>
      </c>
      <c r="D106" s="22"/>
    </row>
    <row r="107" spans="1:4" ht="17.25" customHeight="1">
      <c r="A107" s="28" t="s">
        <v>121</v>
      </c>
      <c r="B107" s="43" t="s">
        <v>145</v>
      </c>
      <c r="C107" s="21" t="s">
        <v>122</v>
      </c>
      <c r="D107" s="22">
        <f>2080810+262780</f>
        <v>2343590</v>
      </c>
    </row>
    <row r="108" spans="1:4" ht="27" customHeight="1" hidden="1">
      <c r="A108" s="35" t="s">
        <v>212</v>
      </c>
      <c r="B108" s="19" t="s">
        <v>213</v>
      </c>
      <c r="C108" s="21"/>
      <c r="D108" s="61">
        <f>D109</f>
        <v>0</v>
      </c>
    </row>
    <row r="109" spans="1:4" ht="16.5" customHeight="1" hidden="1">
      <c r="A109" s="24" t="s">
        <v>78</v>
      </c>
      <c r="B109" s="19" t="s">
        <v>213</v>
      </c>
      <c r="C109" s="21" t="s">
        <v>79</v>
      </c>
      <c r="D109" s="61"/>
    </row>
    <row r="110" spans="1:4" ht="38.25" customHeight="1" hidden="1">
      <c r="A110" s="115" t="s">
        <v>214</v>
      </c>
      <c r="B110" s="19" t="s">
        <v>215</v>
      </c>
      <c r="C110" s="21"/>
      <c r="D110" s="61">
        <f>D111</f>
        <v>0</v>
      </c>
    </row>
    <row r="111" spans="1:4" ht="15.75" customHeight="1" hidden="1">
      <c r="A111" s="24" t="s">
        <v>78</v>
      </c>
      <c r="B111" s="19" t="s">
        <v>215</v>
      </c>
      <c r="C111" s="21" t="s">
        <v>79</v>
      </c>
      <c r="D111" s="61"/>
    </row>
    <row r="112" spans="1:4" ht="66" customHeight="1">
      <c r="A112" s="37" t="s">
        <v>179</v>
      </c>
      <c r="B112" s="19" t="s">
        <v>180</v>
      </c>
      <c r="C112" s="21"/>
      <c r="D112" s="62">
        <f>D113+D114</f>
        <v>49846444</v>
      </c>
    </row>
    <row r="113" spans="1:4" ht="42" customHeight="1">
      <c r="A113" s="99" t="s">
        <v>71</v>
      </c>
      <c r="B113" s="19" t="s">
        <v>180</v>
      </c>
      <c r="C113" s="21" t="s">
        <v>72</v>
      </c>
      <c r="D113" s="65">
        <f>45470627+2735549+1130766</f>
        <v>49336942</v>
      </c>
    </row>
    <row r="114" spans="1:4" ht="25.5" customHeight="1">
      <c r="A114" s="24" t="s">
        <v>34</v>
      </c>
      <c r="B114" s="19" t="s">
        <v>180</v>
      </c>
      <c r="C114" s="21" t="s">
        <v>79</v>
      </c>
      <c r="D114" s="65">
        <v>509502</v>
      </c>
    </row>
    <row r="115" spans="1:4" ht="26.25" customHeight="1" hidden="1">
      <c r="A115" s="37" t="s">
        <v>418</v>
      </c>
      <c r="B115" s="19" t="s">
        <v>417</v>
      </c>
      <c r="C115" s="21"/>
      <c r="D115" s="62">
        <f>D116</f>
        <v>0</v>
      </c>
    </row>
    <row r="116" spans="1:4" ht="15" customHeight="1" hidden="1">
      <c r="A116" s="97" t="s">
        <v>34</v>
      </c>
      <c r="B116" s="19" t="s">
        <v>417</v>
      </c>
      <c r="C116" s="21" t="s">
        <v>79</v>
      </c>
      <c r="D116" s="62"/>
    </row>
    <row r="117" spans="1:4" ht="26.25" customHeight="1" hidden="1">
      <c r="A117" s="37" t="s">
        <v>420</v>
      </c>
      <c r="B117" s="19" t="s">
        <v>419</v>
      </c>
      <c r="C117" s="21"/>
      <c r="D117" s="62">
        <f>D118</f>
        <v>0</v>
      </c>
    </row>
    <row r="118" spans="1:4" ht="15" customHeight="1" hidden="1">
      <c r="A118" s="97" t="s">
        <v>34</v>
      </c>
      <c r="B118" s="19" t="s">
        <v>419</v>
      </c>
      <c r="C118" s="21" t="s">
        <v>79</v>
      </c>
      <c r="D118" s="62">
        <f>175343-175343</f>
        <v>0</v>
      </c>
    </row>
    <row r="119" spans="1:4" ht="26.25" customHeight="1" hidden="1">
      <c r="A119" s="37" t="s">
        <v>545</v>
      </c>
      <c r="B119" s="19" t="s">
        <v>533</v>
      </c>
      <c r="C119" s="21"/>
      <c r="D119" s="22">
        <f>D120</f>
        <v>0</v>
      </c>
    </row>
    <row r="120" spans="1:4" ht="26.25" customHeight="1" hidden="1">
      <c r="A120" s="24" t="s">
        <v>34</v>
      </c>
      <c r="B120" s="19" t="s">
        <v>533</v>
      </c>
      <c r="C120" s="21" t="s">
        <v>79</v>
      </c>
      <c r="D120" s="22"/>
    </row>
    <row r="121" spans="1:4" ht="17.25" customHeight="1">
      <c r="A121" s="26" t="s">
        <v>115</v>
      </c>
      <c r="B121" s="19" t="s">
        <v>389</v>
      </c>
      <c r="C121" s="21"/>
      <c r="D121" s="62">
        <f>D122+D123+D125+D124</f>
        <v>47822031.309999995</v>
      </c>
    </row>
    <row r="122" spans="1:4" ht="44.25" customHeight="1">
      <c r="A122" s="24" t="s">
        <v>71</v>
      </c>
      <c r="B122" s="19" t="s">
        <v>389</v>
      </c>
      <c r="C122" s="21" t="s">
        <v>72</v>
      </c>
      <c r="D122" s="22">
        <v>22998813</v>
      </c>
    </row>
    <row r="123" spans="1:4" ht="28.5" customHeight="1">
      <c r="A123" s="24" t="s">
        <v>34</v>
      </c>
      <c r="B123" s="19" t="s">
        <v>389</v>
      </c>
      <c r="C123" s="21" t="s">
        <v>79</v>
      </c>
      <c r="D123" s="22">
        <v>22852429.029999994</v>
      </c>
    </row>
    <row r="124" spans="1:4" ht="30" customHeight="1" hidden="1">
      <c r="A124" s="161" t="s">
        <v>480</v>
      </c>
      <c r="B124" s="19" t="s">
        <v>389</v>
      </c>
      <c r="C124" s="21" t="s">
        <v>479</v>
      </c>
      <c r="D124" s="22">
        <v>0</v>
      </c>
    </row>
    <row r="125" spans="1:4" ht="18" customHeight="1">
      <c r="A125" s="26" t="s">
        <v>80</v>
      </c>
      <c r="B125" s="19" t="s">
        <v>389</v>
      </c>
      <c r="C125" s="21" t="s">
        <v>81</v>
      </c>
      <c r="D125" s="22">
        <v>1970789.28</v>
      </c>
    </row>
    <row r="126" spans="1:4" ht="34.5" customHeight="1">
      <c r="A126" s="26" t="s">
        <v>381</v>
      </c>
      <c r="B126" s="43" t="s">
        <v>382</v>
      </c>
      <c r="C126" s="21"/>
      <c r="D126" s="62">
        <f>D131+D138+D140+D142+D144+D146+D150+D127+D129+D134+D136</f>
        <v>285325963.93</v>
      </c>
    </row>
    <row r="127" spans="1:4" ht="25.5" customHeight="1" hidden="1">
      <c r="A127" s="26" t="s">
        <v>508</v>
      </c>
      <c r="B127" s="19" t="s">
        <v>507</v>
      </c>
      <c r="C127" s="21"/>
      <c r="D127" s="22">
        <f>D128</f>
        <v>0</v>
      </c>
    </row>
    <row r="128" spans="1:4" ht="26.25" customHeight="1" hidden="1">
      <c r="A128" s="24" t="s">
        <v>34</v>
      </c>
      <c r="B128" s="19" t="s">
        <v>507</v>
      </c>
      <c r="C128" s="21" t="s">
        <v>79</v>
      </c>
      <c r="D128" s="22"/>
    </row>
    <row r="129" spans="1:4" ht="33.75" customHeight="1" hidden="1">
      <c r="A129" s="76" t="s">
        <v>535</v>
      </c>
      <c r="B129" s="19" t="s">
        <v>509</v>
      </c>
      <c r="C129" s="21"/>
      <c r="D129" s="22">
        <f>D130</f>
        <v>0</v>
      </c>
    </row>
    <row r="130" spans="1:4" ht="26.25" customHeight="1" hidden="1">
      <c r="A130" s="24" t="s">
        <v>34</v>
      </c>
      <c r="B130" s="19" t="s">
        <v>509</v>
      </c>
      <c r="C130" s="21" t="s">
        <v>79</v>
      </c>
      <c r="D130" s="22"/>
    </row>
    <row r="131" spans="1:4" ht="73.5" customHeight="1">
      <c r="A131" s="37" t="s">
        <v>384</v>
      </c>
      <c r="B131" s="19" t="s">
        <v>383</v>
      </c>
      <c r="C131" s="21"/>
      <c r="D131" s="62">
        <f>D132+D133</f>
        <v>232837438</v>
      </c>
    </row>
    <row r="132" spans="1:4" ht="45" customHeight="1">
      <c r="A132" s="24" t="s">
        <v>71</v>
      </c>
      <c r="B132" s="19" t="s">
        <v>383</v>
      </c>
      <c r="C132" s="21" t="s">
        <v>72</v>
      </c>
      <c r="D132" s="65">
        <f>186909233+22376668+14237711+2394009+91.1</f>
        <v>225917712.1</v>
      </c>
    </row>
    <row r="133" spans="1:4" ht="25.5" customHeight="1">
      <c r="A133" s="24" t="s">
        <v>34</v>
      </c>
      <c r="B133" s="19" t="s">
        <v>383</v>
      </c>
      <c r="C133" s="21" t="s">
        <v>79</v>
      </c>
      <c r="D133" s="65">
        <f>6919817-91.1</f>
        <v>6919725.9</v>
      </c>
    </row>
    <row r="134" spans="1:4" ht="13.5">
      <c r="A134" s="169" t="s">
        <v>418</v>
      </c>
      <c r="B134" s="19" t="s">
        <v>421</v>
      </c>
      <c r="C134" s="21"/>
      <c r="D134" s="22">
        <f>D135</f>
        <v>1607171</v>
      </c>
    </row>
    <row r="135" spans="1:4" ht="26.25">
      <c r="A135" s="24" t="s">
        <v>34</v>
      </c>
      <c r="B135" s="19" t="s">
        <v>421</v>
      </c>
      <c r="C135" s="21" t="s">
        <v>79</v>
      </c>
      <c r="D135" s="22">
        <f>1607171</f>
        <v>1607171</v>
      </c>
    </row>
    <row r="136" spans="1:4" ht="26.25">
      <c r="A136" s="169" t="s">
        <v>420</v>
      </c>
      <c r="B136" s="19" t="s">
        <v>422</v>
      </c>
      <c r="C136" s="21"/>
      <c r="D136" s="22">
        <f>D137</f>
        <v>865399</v>
      </c>
    </row>
    <row r="137" spans="1:4" ht="26.25">
      <c r="A137" s="24" t="s">
        <v>34</v>
      </c>
      <c r="B137" s="19" t="s">
        <v>422</v>
      </c>
      <c r="C137" s="21" t="s">
        <v>79</v>
      </c>
      <c r="D137" s="22">
        <f>826214.9+39184.1</f>
        <v>865399</v>
      </c>
    </row>
    <row r="138" spans="1:4" ht="39">
      <c r="A138" s="76" t="s">
        <v>643</v>
      </c>
      <c r="B138" s="19" t="s">
        <v>385</v>
      </c>
      <c r="C138" s="21"/>
      <c r="D138" s="62">
        <f>D139</f>
        <v>889886</v>
      </c>
    </row>
    <row r="139" spans="1:4" ht="26.25">
      <c r="A139" s="24" t="s">
        <v>34</v>
      </c>
      <c r="B139" s="19" t="s">
        <v>385</v>
      </c>
      <c r="C139" s="21" t="s">
        <v>79</v>
      </c>
      <c r="D139" s="22">
        <f>889886</f>
        <v>889886</v>
      </c>
    </row>
    <row r="140" spans="1:4" ht="39">
      <c r="A140" s="76" t="s">
        <v>644</v>
      </c>
      <c r="B140" s="19" t="s">
        <v>386</v>
      </c>
      <c r="C140" s="21"/>
      <c r="D140" s="62">
        <f>D141</f>
        <v>1369687</v>
      </c>
    </row>
    <row r="141" spans="1:4" ht="25.5" customHeight="1">
      <c r="A141" s="24" t="s">
        <v>34</v>
      </c>
      <c r="B141" s="19" t="s">
        <v>386</v>
      </c>
      <c r="C141" s="21" t="s">
        <v>79</v>
      </c>
      <c r="D141" s="22">
        <f>1468800-99113</f>
        <v>1369687</v>
      </c>
    </row>
    <row r="142" spans="1:4" ht="52.5">
      <c r="A142" s="37" t="s">
        <v>520</v>
      </c>
      <c r="B142" s="19" t="s">
        <v>387</v>
      </c>
      <c r="C142" s="21"/>
      <c r="D142" s="62">
        <f>D143</f>
        <v>48449</v>
      </c>
    </row>
    <row r="143" spans="1:4" ht="26.25">
      <c r="A143" s="24" t="s">
        <v>34</v>
      </c>
      <c r="B143" s="19" t="s">
        <v>387</v>
      </c>
      <c r="C143" s="21" t="s">
        <v>79</v>
      </c>
      <c r="D143" s="22">
        <f>48449</f>
        <v>48449</v>
      </c>
    </row>
    <row r="144" spans="1:4" ht="39">
      <c r="A144" s="37" t="s">
        <v>526</v>
      </c>
      <c r="B144" s="19" t="s">
        <v>388</v>
      </c>
      <c r="C144" s="21"/>
      <c r="D144" s="62">
        <f>D145</f>
        <v>500000</v>
      </c>
    </row>
    <row r="145" spans="1:4" ht="26.25">
      <c r="A145" s="24" t="s">
        <v>34</v>
      </c>
      <c r="B145" s="19" t="s">
        <v>388</v>
      </c>
      <c r="C145" s="21" t="s">
        <v>79</v>
      </c>
      <c r="D145" s="62">
        <v>500000</v>
      </c>
    </row>
    <row r="146" spans="1:4" ht="17.25" customHeight="1">
      <c r="A146" s="26" t="s">
        <v>115</v>
      </c>
      <c r="B146" s="19" t="s">
        <v>393</v>
      </c>
      <c r="C146" s="21"/>
      <c r="D146" s="62">
        <f>D147+D149+D148</f>
        <v>47047733.930000015</v>
      </c>
    </row>
    <row r="147" spans="1:4" ht="27.75" customHeight="1">
      <c r="A147" s="24" t="s">
        <v>34</v>
      </c>
      <c r="B147" s="19" t="s">
        <v>393</v>
      </c>
      <c r="C147" s="21" t="s">
        <v>79</v>
      </c>
      <c r="D147" s="22">
        <v>43275935.60000001</v>
      </c>
    </row>
    <row r="148" spans="1:4" ht="27.75" customHeight="1">
      <c r="A148" s="161" t="s">
        <v>480</v>
      </c>
      <c r="B148" s="19" t="s">
        <v>393</v>
      </c>
      <c r="C148" s="21" t="s">
        <v>479</v>
      </c>
      <c r="D148" s="22">
        <v>380715.63</v>
      </c>
    </row>
    <row r="149" spans="1:4" ht="16.5" customHeight="1">
      <c r="A149" s="26" t="s">
        <v>80</v>
      </c>
      <c r="B149" s="19" t="s">
        <v>393</v>
      </c>
      <c r="C149" s="21" t="s">
        <v>81</v>
      </c>
      <c r="D149" s="22">
        <v>3391082.6999999997</v>
      </c>
    </row>
    <row r="150" spans="1:4" ht="13.5">
      <c r="A150" s="24" t="s">
        <v>404</v>
      </c>
      <c r="B150" s="19" t="s">
        <v>394</v>
      </c>
      <c r="C150" s="21"/>
      <c r="D150" s="22">
        <f>D151</f>
        <v>160200</v>
      </c>
    </row>
    <row r="151" spans="1:4" ht="26.25">
      <c r="A151" s="24" t="s">
        <v>34</v>
      </c>
      <c r="B151" s="19" t="s">
        <v>394</v>
      </c>
      <c r="C151" s="21" t="s">
        <v>79</v>
      </c>
      <c r="D151" s="22">
        <v>160200</v>
      </c>
    </row>
    <row r="152" spans="1:4" ht="33" customHeight="1">
      <c r="A152" s="26" t="s">
        <v>409</v>
      </c>
      <c r="B152" s="19" t="s">
        <v>410</v>
      </c>
      <c r="C152" s="21"/>
      <c r="D152" s="62">
        <f>D157+D153+D155</f>
        <v>19098140.37</v>
      </c>
    </row>
    <row r="153" spans="1:4" ht="33" customHeight="1" hidden="1">
      <c r="A153" s="37" t="s">
        <v>390</v>
      </c>
      <c r="B153" s="19" t="s">
        <v>425</v>
      </c>
      <c r="C153" s="21"/>
      <c r="D153" s="62">
        <f>D154</f>
        <v>0</v>
      </c>
    </row>
    <row r="154" spans="1:4" ht="45" customHeight="1" hidden="1">
      <c r="A154" s="24" t="s">
        <v>71</v>
      </c>
      <c r="B154" s="19" t="s">
        <v>425</v>
      </c>
      <c r="C154" s="21" t="s">
        <v>72</v>
      </c>
      <c r="D154" s="62"/>
    </row>
    <row r="155" spans="1:4" ht="26.25" customHeight="1" hidden="1">
      <c r="A155" s="37" t="s">
        <v>300</v>
      </c>
      <c r="B155" s="19" t="s">
        <v>426</v>
      </c>
      <c r="C155" s="21"/>
      <c r="D155" s="62">
        <f>D156</f>
        <v>0</v>
      </c>
    </row>
    <row r="156" spans="1:4" ht="44.25" customHeight="1" hidden="1">
      <c r="A156" s="24" t="s">
        <v>71</v>
      </c>
      <c r="B156" s="19" t="s">
        <v>426</v>
      </c>
      <c r="C156" s="21" t="s">
        <v>72</v>
      </c>
      <c r="D156" s="62">
        <f>100000-100000</f>
        <v>0</v>
      </c>
    </row>
    <row r="157" spans="1:4" ht="58.5" customHeight="1">
      <c r="A157" s="37" t="s">
        <v>412</v>
      </c>
      <c r="B157" s="19" t="s">
        <v>411</v>
      </c>
      <c r="C157" s="21"/>
      <c r="D157" s="61">
        <f>D158+D159</f>
        <v>19098140.37</v>
      </c>
    </row>
    <row r="158" spans="1:4" ht="33" customHeight="1" hidden="1">
      <c r="A158" s="24" t="s">
        <v>34</v>
      </c>
      <c r="B158" s="19" t="s">
        <v>411</v>
      </c>
      <c r="C158" s="21" t="s">
        <v>79</v>
      </c>
      <c r="D158" s="62"/>
    </row>
    <row r="159" spans="1:4" ht="15.75" customHeight="1">
      <c r="A159" s="28" t="s">
        <v>121</v>
      </c>
      <c r="B159" s="19" t="s">
        <v>411</v>
      </c>
      <c r="C159" s="21" t="s">
        <v>122</v>
      </c>
      <c r="D159" s="22">
        <f>18966008+132132.37</f>
        <v>19098140.37</v>
      </c>
    </row>
    <row r="160" spans="1:4" s="40" customFormat="1" ht="48" customHeight="1">
      <c r="A160" s="24" t="s">
        <v>226</v>
      </c>
      <c r="B160" s="19" t="s">
        <v>395</v>
      </c>
      <c r="C160" s="21"/>
      <c r="D160" s="62">
        <f>D161+D167+D172</f>
        <v>42982774.45000001</v>
      </c>
    </row>
    <row r="161" spans="1:4" ht="36.75" customHeight="1">
      <c r="A161" s="26" t="s">
        <v>396</v>
      </c>
      <c r="B161" s="19" t="s">
        <v>397</v>
      </c>
      <c r="C161" s="21"/>
      <c r="D161" s="62">
        <f>D162</f>
        <v>22228153.27</v>
      </c>
    </row>
    <row r="162" spans="1:4" ht="32.25" customHeight="1">
      <c r="A162" s="26" t="s">
        <v>115</v>
      </c>
      <c r="B162" s="19" t="s">
        <v>398</v>
      </c>
      <c r="C162" s="21"/>
      <c r="D162" s="62">
        <f>D163+D164+D166+D165</f>
        <v>22228153.27</v>
      </c>
    </row>
    <row r="163" spans="1:4" ht="47.25" customHeight="1">
      <c r="A163" s="24" t="s">
        <v>71</v>
      </c>
      <c r="B163" s="19" t="s">
        <v>398</v>
      </c>
      <c r="C163" s="21" t="s">
        <v>72</v>
      </c>
      <c r="D163" s="22">
        <v>14050876</v>
      </c>
    </row>
    <row r="164" spans="1:4" ht="33" customHeight="1">
      <c r="A164" s="24" t="s">
        <v>34</v>
      </c>
      <c r="B164" s="19" t="s">
        <v>398</v>
      </c>
      <c r="C164" s="21" t="s">
        <v>79</v>
      </c>
      <c r="D164" s="22">
        <v>6921982.77</v>
      </c>
    </row>
    <row r="165" spans="1:4" ht="26.25" customHeight="1">
      <c r="A165" s="161" t="s">
        <v>480</v>
      </c>
      <c r="B165" s="19" t="s">
        <v>398</v>
      </c>
      <c r="C165" s="21" t="s">
        <v>479</v>
      </c>
      <c r="D165" s="22">
        <v>1155804.06</v>
      </c>
    </row>
    <row r="166" spans="1:4" ht="20.25" customHeight="1">
      <c r="A166" s="26" t="s">
        <v>80</v>
      </c>
      <c r="B166" s="19" t="s">
        <v>398</v>
      </c>
      <c r="C166" s="21" t="s">
        <v>81</v>
      </c>
      <c r="D166" s="22">
        <v>99490.44</v>
      </c>
    </row>
    <row r="167" spans="1:4" ht="19.5" customHeight="1">
      <c r="A167" s="26" t="s">
        <v>294</v>
      </c>
      <c r="B167" s="19" t="s">
        <v>295</v>
      </c>
      <c r="C167" s="21"/>
      <c r="D167" s="62">
        <f>D168</f>
        <v>19386753.550000004</v>
      </c>
    </row>
    <row r="168" spans="1:4" ht="15.75" customHeight="1">
      <c r="A168" s="26" t="s">
        <v>115</v>
      </c>
      <c r="B168" s="19" t="s">
        <v>296</v>
      </c>
      <c r="C168" s="21"/>
      <c r="D168" s="62">
        <f>D169+D170+D171</f>
        <v>19386753.550000004</v>
      </c>
    </row>
    <row r="169" spans="1:4" ht="45" customHeight="1">
      <c r="A169" s="24" t="s">
        <v>71</v>
      </c>
      <c r="B169" s="19" t="s">
        <v>296</v>
      </c>
      <c r="C169" s="21" t="s">
        <v>72</v>
      </c>
      <c r="D169" s="22">
        <v>17989017.92</v>
      </c>
    </row>
    <row r="170" spans="1:4" ht="27" customHeight="1">
      <c r="A170" s="24" t="s">
        <v>34</v>
      </c>
      <c r="B170" s="19" t="s">
        <v>296</v>
      </c>
      <c r="C170" s="21" t="s">
        <v>79</v>
      </c>
      <c r="D170" s="22">
        <v>1372199.0100000002</v>
      </c>
    </row>
    <row r="171" spans="1:4" ht="16.5" customHeight="1">
      <c r="A171" s="26" t="s">
        <v>80</v>
      </c>
      <c r="B171" s="19" t="s">
        <v>296</v>
      </c>
      <c r="C171" s="21" t="s">
        <v>81</v>
      </c>
      <c r="D171" s="22">
        <v>25536.62</v>
      </c>
    </row>
    <row r="172" spans="1:4" ht="29.25" customHeight="1">
      <c r="A172" s="109" t="s">
        <v>0</v>
      </c>
      <c r="B172" s="19" t="s">
        <v>413</v>
      </c>
      <c r="C172" s="21"/>
      <c r="D172" s="62">
        <f>D173</f>
        <v>1367867.63</v>
      </c>
    </row>
    <row r="173" spans="1:4" ht="57" customHeight="1">
      <c r="A173" s="35" t="s">
        <v>232</v>
      </c>
      <c r="B173" s="19" t="s">
        <v>1</v>
      </c>
      <c r="C173" s="21"/>
      <c r="D173" s="62">
        <f>D174+D175</f>
        <v>1367867.63</v>
      </c>
    </row>
    <row r="174" spans="1:4" ht="26.25" customHeight="1" hidden="1">
      <c r="A174" s="24" t="s">
        <v>34</v>
      </c>
      <c r="B174" s="19" t="s">
        <v>1</v>
      </c>
      <c r="C174" s="21" t="s">
        <v>79</v>
      </c>
      <c r="D174" s="62"/>
    </row>
    <row r="175" spans="1:4" ht="19.5" customHeight="1">
      <c r="A175" s="28" t="s">
        <v>121</v>
      </c>
      <c r="B175" s="19" t="s">
        <v>1</v>
      </c>
      <c r="C175" s="21" t="s">
        <v>122</v>
      </c>
      <c r="D175" s="22">
        <f>1500000-132132.37</f>
        <v>1367867.63</v>
      </c>
    </row>
    <row r="176" spans="1:4" s="40" customFormat="1" ht="43.5" customHeight="1">
      <c r="A176" s="91" t="s">
        <v>399</v>
      </c>
      <c r="B176" s="19" t="s">
        <v>400</v>
      </c>
      <c r="C176" s="21"/>
      <c r="D176" s="62">
        <f>D177+D182</f>
        <v>9250360.02</v>
      </c>
    </row>
    <row r="177" spans="1:4" ht="32.25" customHeight="1">
      <c r="A177" s="26" t="s">
        <v>401</v>
      </c>
      <c r="B177" s="19" t="s">
        <v>402</v>
      </c>
      <c r="C177" s="21"/>
      <c r="D177" s="62">
        <f>D178</f>
        <v>9027308.02</v>
      </c>
    </row>
    <row r="178" spans="1:4" ht="18.75" customHeight="1">
      <c r="A178" s="26" t="s">
        <v>115</v>
      </c>
      <c r="B178" s="19" t="s">
        <v>403</v>
      </c>
      <c r="C178" s="21"/>
      <c r="D178" s="62">
        <f>D179+D180+D181</f>
        <v>9027308.02</v>
      </c>
    </row>
    <row r="179" spans="1:4" ht="42" customHeight="1">
      <c r="A179" s="24" t="s">
        <v>71</v>
      </c>
      <c r="B179" s="19" t="s">
        <v>403</v>
      </c>
      <c r="C179" s="21" t="s">
        <v>72</v>
      </c>
      <c r="D179" s="65">
        <v>7724030</v>
      </c>
    </row>
    <row r="180" spans="1:4" ht="27.75" customHeight="1">
      <c r="A180" s="24" t="s">
        <v>34</v>
      </c>
      <c r="B180" s="19" t="s">
        <v>403</v>
      </c>
      <c r="C180" s="21" t="s">
        <v>79</v>
      </c>
      <c r="D180" s="65">
        <v>1267951.38</v>
      </c>
    </row>
    <row r="181" spans="1:4" ht="16.5" customHeight="1">
      <c r="A181" s="26" t="s">
        <v>80</v>
      </c>
      <c r="B181" s="19" t="s">
        <v>403</v>
      </c>
      <c r="C181" s="21" t="s">
        <v>81</v>
      </c>
      <c r="D181" s="65">
        <v>35326.64</v>
      </c>
    </row>
    <row r="182" spans="1:4" ht="27.75" customHeight="1">
      <c r="A182" s="26" t="s">
        <v>405</v>
      </c>
      <c r="B182" s="19" t="s">
        <v>406</v>
      </c>
      <c r="C182" s="21"/>
      <c r="D182" s="62">
        <f>D183+D185</f>
        <v>223052</v>
      </c>
    </row>
    <row r="183" spans="1:4" ht="28.5" customHeight="1">
      <c r="A183" s="106" t="s">
        <v>231</v>
      </c>
      <c r="B183" s="19" t="s">
        <v>407</v>
      </c>
      <c r="C183" s="21"/>
      <c r="D183" s="62">
        <f>D184</f>
        <v>223052</v>
      </c>
    </row>
    <row r="184" spans="1:4" ht="39" customHeight="1">
      <c r="A184" s="24" t="s">
        <v>71</v>
      </c>
      <c r="B184" s="19" t="s">
        <v>407</v>
      </c>
      <c r="C184" s="21" t="s">
        <v>72</v>
      </c>
      <c r="D184" s="22">
        <v>223052</v>
      </c>
    </row>
    <row r="185" spans="1:4" ht="16.5" customHeight="1" hidden="1">
      <c r="A185" s="24" t="s">
        <v>404</v>
      </c>
      <c r="B185" s="19" t="s">
        <v>408</v>
      </c>
      <c r="C185" s="21"/>
      <c r="D185" s="62">
        <f>D186</f>
        <v>0</v>
      </c>
    </row>
    <row r="186" spans="1:4" ht="27" customHeight="1" hidden="1">
      <c r="A186" s="24" t="s">
        <v>34</v>
      </c>
      <c r="B186" s="19" t="s">
        <v>408</v>
      </c>
      <c r="C186" s="21" t="s">
        <v>79</v>
      </c>
      <c r="D186" s="62"/>
    </row>
    <row r="187" spans="1:4" ht="43.5" customHeight="1">
      <c r="A187" s="91" t="s">
        <v>137</v>
      </c>
      <c r="B187" s="19" t="s">
        <v>45</v>
      </c>
      <c r="C187" s="21"/>
      <c r="D187" s="62">
        <f>D188</f>
        <v>483808.14</v>
      </c>
    </row>
    <row r="188" spans="1:4" s="40" customFormat="1" ht="54" customHeight="1">
      <c r="A188" s="95" t="s">
        <v>138</v>
      </c>
      <c r="B188" s="19" t="s">
        <v>46</v>
      </c>
      <c r="C188" s="21"/>
      <c r="D188" s="62">
        <f>D189</f>
        <v>483808.14</v>
      </c>
    </row>
    <row r="189" spans="1:4" s="40" customFormat="1" ht="44.25" customHeight="1">
      <c r="A189" s="26" t="s">
        <v>483</v>
      </c>
      <c r="B189" s="19" t="s">
        <v>47</v>
      </c>
      <c r="C189" s="21"/>
      <c r="D189" s="22">
        <f>D190+D192</f>
        <v>483808.14</v>
      </c>
    </row>
    <row r="190" spans="1:4" ht="18" customHeight="1" hidden="1">
      <c r="A190" s="23" t="s">
        <v>44</v>
      </c>
      <c r="B190" s="19" t="s">
        <v>48</v>
      </c>
      <c r="C190" s="21"/>
      <c r="D190" s="22">
        <f>D191</f>
        <v>0</v>
      </c>
    </row>
    <row r="191" spans="1:4" ht="27" customHeight="1" hidden="1">
      <c r="A191" s="24" t="s">
        <v>34</v>
      </c>
      <c r="B191" s="19" t="s">
        <v>48</v>
      </c>
      <c r="C191" s="21" t="s">
        <v>79</v>
      </c>
      <c r="D191" s="22"/>
    </row>
    <row r="192" spans="1:4" ht="18.75" customHeight="1">
      <c r="A192" s="23" t="s">
        <v>475</v>
      </c>
      <c r="B192" s="19" t="s">
        <v>481</v>
      </c>
      <c r="C192" s="21"/>
      <c r="D192" s="22">
        <f>D193</f>
        <v>483808.14</v>
      </c>
    </row>
    <row r="193" spans="1:4" ht="25.5" customHeight="1">
      <c r="A193" s="24" t="s">
        <v>34</v>
      </c>
      <c r="B193" s="19" t="s">
        <v>481</v>
      </c>
      <c r="C193" s="21" t="s">
        <v>79</v>
      </c>
      <c r="D193" s="22">
        <v>483808.14</v>
      </c>
    </row>
    <row r="194" spans="1:4" ht="42.75" customHeight="1" hidden="1">
      <c r="A194" s="98" t="s">
        <v>202</v>
      </c>
      <c r="B194" s="27" t="s">
        <v>265</v>
      </c>
      <c r="C194" s="21"/>
      <c r="D194" s="61">
        <f>D195</f>
        <v>0</v>
      </c>
    </row>
    <row r="195" spans="1:4" s="40" customFormat="1" ht="67.5" customHeight="1" hidden="1">
      <c r="A195" s="92" t="s">
        <v>203</v>
      </c>
      <c r="B195" s="27" t="s">
        <v>266</v>
      </c>
      <c r="C195" s="21"/>
      <c r="D195" s="61">
        <f>D197</f>
        <v>0</v>
      </c>
    </row>
    <row r="196" spans="1:4" s="40" customFormat="1" ht="31.5" customHeight="1" hidden="1">
      <c r="A196" s="26" t="s">
        <v>268</v>
      </c>
      <c r="B196" s="27" t="s">
        <v>267</v>
      </c>
      <c r="C196" s="21"/>
      <c r="D196" s="61">
        <f>D197</f>
        <v>0</v>
      </c>
    </row>
    <row r="197" spans="1:4" ht="15.75" customHeight="1" hidden="1">
      <c r="A197" s="36" t="s">
        <v>139</v>
      </c>
      <c r="B197" s="27" t="s">
        <v>269</v>
      </c>
      <c r="C197" s="21"/>
      <c r="D197" s="61">
        <f>D198</f>
        <v>0</v>
      </c>
    </row>
    <row r="198" spans="1:4" ht="26.25" customHeight="1" hidden="1">
      <c r="A198" s="24" t="s">
        <v>34</v>
      </c>
      <c r="B198" s="27" t="s">
        <v>269</v>
      </c>
      <c r="C198" s="21" t="s">
        <v>79</v>
      </c>
      <c r="D198" s="61"/>
    </row>
    <row r="199" spans="1:4" ht="39">
      <c r="A199" s="36" t="s">
        <v>604</v>
      </c>
      <c r="B199" s="27" t="s">
        <v>223</v>
      </c>
      <c r="C199" s="25"/>
      <c r="D199" s="62">
        <f>D200</f>
        <v>10168555.1</v>
      </c>
    </row>
    <row r="200" spans="1:4" s="40" customFormat="1" ht="52.5">
      <c r="A200" s="96" t="s">
        <v>605</v>
      </c>
      <c r="B200" s="31" t="s">
        <v>224</v>
      </c>
      <c r="C200" s="25"/>
      <c r="D200" s="62">
        <f>D201</f>
        <v>10168555.1</v>
      </c>
    </row>
    <row r="201" spans="1:4" ht="26.25">
      <c r="A201" s="26" t="s">
        <v>42</v>
      </c>
      <c r="B201" s="31" t="s">
        <v>271</v>
      </c>
      <c r="C201" s="25"/>
      <c r="D201" s="62">
        <f>D202+D204+D207</f>
        <v>10168555.1</v>
      </c>
    </row>
    <row r="202" spans="1:4" ht="39">
      <c r="A202" s="164" t="s">
        <v>606</v>
      </c>
      <c r="B202" s="31" t="s">
        <v>607</v>
      </c>
      <c r="C202" s="25"/>
      <c r="D202" s="62">
        <f>D203</f>
        <v>9499999.67</v>
      </c>
    </row>
    <row r="203" spans="1:4" ht="13.5">
      <c r="A203" s="35" t="s">
        <v>117</v>
      </c>
      <c r="B203" s="31" t="s">
        <v>607</v>
      </c>
      <c r="C203" s="25" t="s">
        <v>118</v>
      </c>
      <c r="D203" s="65">
        <v>9499999.67</v>
      </c>
    </row>
    <row r="204" spans="1:4" ht="39">
      <c r="A204" s="164" t="s">
        <v>608</v>
      </c>
      <c r="B204" s="31" t="s">
        <v>609</v>
      </c>
      <c r="C204" s="25"/>
      <c r="D204" s="62">
        <f>D205</f>
        <v>500000.33</v>
      </c>
    </row>
    <row r="205" spans="1:4" ht="13.5">
      <c r="A205" s="35" t="s">
        <v>117</v>
      </c>
      <c r="B205" s="31" t="s">
        <v>609</v>
      </c>
      <c r="C205" s="25" t="s">
        <v>118</v>
      </c>
      <c r="D205" s="65">
        <v>500000.33</v>
      </c>
    </row>
    <row r="206" spans="1:4" ht="26.25">
      <c r="A206" s="164" t="s">
        <v>610</v>
      </c>
      <c r="B206" s="31" t="s">
        <v>611</v>
      </c>
      <c r="C206" s="25"/>
      <c r="D206" s="22"/>
    </row>
    <row r="207" spans="1:4" ht="13.5">
      <c r="A207" s="35" t="s">
        <v>117</v>
      </c>
      <c r="B207" s="31" t="s">
        <v>611</v>
      </c>
      <c r="C207" s="25" t="s">
        <v>118</v>
      </c>
      <c r="D207" s="22">
        <v>168555.1</v>
      </c>
    </row>
    <row r="208" spans="1:4" ht="42" customHeight="1">
      <c r="A208" s="96" t="s">
        <v>612</v>
      </c>
      <c r="B208" s="32" t="s">
        <v>17</v>
      </c>
      <c r="C208" s="21"/>
      <c r="D208" s="61">
        <f>D220+D209</f>
        <v>6327232</v>
      </c>
    </row>
    <row r="209" spans="1:4" s="40" customFormat="1" ht="64.5" customHeight="1" hidden="1">
      <c r="A209" s="171" t="s">
        <v>159</v>
      </c>
      <c r="B209" s="31" t="s">
        <v>241</v>
      </c>
      <c r="C209" s="25"/>
      <c r="D209" s="61">
        <f>D210+D213</f>
        <v>0</v>
      </c>
    </row>
    <row r="210" spans="1:4" ht="25.5" customHeight="1" hidden="1">
      <c r="A210" s="26" t="s">
        <v>245</v>
      </c>
      <c r="B210" s="27" t="s">
        <v>242</v>
      </c>
      <c r="C210" s="25"/>
      <c r="D210" s="61">
        <f>D212</f>
        <v>0</v>
      </c>
    </row>
    <row r="211" spans="1:4" ht="15.75" customHeight="1" hidden="1">
      <c r="A211" s="35" t="s">
        <v>160</v>
      </c>
      <c r="B211" s="31" t="s">
        <v>244</v>
      </c>
      <c r="C211" s="25"/>
      <c r="D211" s="61">
        <f>D212</f>
        <v>0</v>
      </c>
    </row>
    <row r="212" spans="1:4" ht="15.75" customHeight="1" hidden="1">
      <c r="A212" s="35" t="s">
        <v>117</v>
      </c>
      <c r="B212" s="31" t="s">
        <v>244</v>
      </c>
      <c r="C212" s="25" t="s">
        <v>118</v>
      </c>
      <c r="D212" s="61"/>
    </row>
    <row r="213" spans="1:4" ht="26.25" customHeight="1" hidden="1">
      <c r="A213" s="18" t="s">
        <v>243</v>
      </c>
      <c r="B213" s="27" t="s">
        <v>246</v>
      </c>
      <c r="C213" s="25"/>
      <c r="D213" s="61">
        <f>D214</f>
        <v>0</v>
      </c>
    </row>
    <row r="214" spans="1:4" ht="15.75" customHeight="1" hidden="1">
      <c r="A214" s="23" t="s">
        <v>302</v>
      </c>
      <c r="B214" s="31" t="s">
        <v>247</v>
      </c>
      <c r="C214" s="25"/>
      <c r="D214" s="61">
        <f>D215</f>
        <v>0</v>
      </c>
    </row>
    <row r="215" spans="1:4" ht="15.75" customHeight="1" hidden="1">
      <c r="A215" s="35" t="s">
        <v>117</v>
      </c>
      <c r="B215" s="31" t="s">
        <v>247</v>
      </c>
      <c r="C215" s="25" t="s">
        <v>118</v>
      </c>
      <c r="D215" s="61"/>
    </row>
    <row r="216" spans="1:4" ht="15.75" customHeight="1" hidden="1">
      <c r="A216" s="35" t="s">
        <v>160</v>
      </c>
      <c r="B216" s="31" t="s">
        <v>216</v>
      </c>
      <c r="C216" s="25"/>
      <c r="D216" s="61">
        <f>D217</f>
        <v>0</v>
      </c>
    </row>
    <row r="217" spans="1:4" ht="15.75" customHeight="1" hidden="1">
      <c r="A217" s="35" t="s">
        <v>117</v>
      </c>
      <c r="B217" s="31" t="s">
        <v>216</v>
      </c>
      <c r="C217" s="25" t="s">
        <v>118</v>
      </c>
      <c r="D217" s="61"/>
    </row>
    <row r="218" spans="1:4" ht="15.75" customHeight="1" hidden="1">
      <c r="A218" s="35" t="s">
        <v>161</v>
      </c>
      <c r="B218" s="31" t="s">
        <v>217</v>
      </c>
      <c r="C218" s="25"/>
      <c r="D218" s="61">
        <f>D219</f>
        <v>0</v>
      </c>
    </row>
    <row r="219" spans="1:4" ht="15.75" customHeight="1" hidden="1">
      <c r="A219" s="35" t="s">
        <v>117</v>
      </c>
      <c r="B219" s="31" t="s">
        <v>217</v>
      </c>
      <c r="C219" s="25" t="s">
        <v>118</v>
      </c>
      <c r="D219" s="61"/>
    </row>
    <row r="220" spans="1:4" s="40" customFormat="1" ht="52.5">
      <c r="A220" s="92" t="s">
        <v>654</v>
      </c>
      <c r="B220" s="32" t="s">
        <v>248</v>
      </c>
      <c r="C220" s="21"/>
      <c r="D220" s="61">
        <f>D221+D226+D235+D229</f>
        <v>6327232</v>
      </c>
    </row>
    <row r="221" spans="1:4" s="40" customFormat="1" ht="33.75" customHeight="1">
      <c r="A221" s="26" t="s">
        <v>238</v>
      </c>
      <c r="B221" s="27" t="s">
        <v>239</v>
      </c>
      <c r="C221" s="25"/>
      <c r="D221" s="61">
        <f>D222+D224</f>
        <v>2184572</v>
      </c>
    </row>
    <row r="222" spans="1:4" s="40" customFormat="1" ht="24">
      <c r="A222" s="123" t="s">
        <v>513</v>
      </c>
      <c r="B222" s="27" t="s">
        <v>506</v>
      </c>
      <c r="C222" s="25"/>
      <c r="D222" s="61">
        <f>D223</f>
        <v>1747657.6</v>
      </c>
    </row>
    <row r="223" spans="1:4" s="40" customFormat="1" ht="27">
      <c r="A223" s="161" t="s">
        <v>480</v>
      </c>
      <c r="B223" s="27" t="s">
        <v>506</v>
      </c>
      <c r="C223" s="25" t="s">
        <v>479</v>
      </c>
      <c r="D223" s="61">
        <v>1747657.6</v>
      </c>
    </row>
    <row r="224" spans="1:4" s="40" customFormat="1" ht="24">
      <c r="A224" s="123" t="s">
        <v>514</v>
      </c>
      <c r="B224" s="27" t="s">
        <v>505</v>
      </c>
      <c r="C224" s="25"/>
      <c r="D224" s="61">
        <f>D225</f>
        <v>436914.4</v>
      </c>
    </row>
    <row r="225" spans="1:4" s="40" customFormat="1" ht="27">
      <c r="A225" s="24" t="s">
        <v>480</v>
      </c>
      <c r="B225" s="27" t="s">
        <v>505</v>
      </c>
      <c r="C225" s="25" t="s">
        <v>479</v>
      </c>
      <c r="D225" s="61">
        <v>436914.4</v>
      </c>
    </row>
    <row r="226" spans="1:4" s="40" customFormat="1" ht="30.75" customHeight="1">
      <c r="A226" s="26" t="s">
        <v>235</v>
      </c>
      <c r="B226" s="27" t="s">
        <v>240</v>
      </c>
      <c r="C226" s="25"/>
      <c r="D226" s="62">
        <f>D227</f>
        <v>2222384</v>
      </c>
    </row>
    <row r="227" spans="1:4" s="40" customFormat="1" ht="39">
      <c r="A227" s="23" t="s">
        <v>236</v>
      </c>
      <c r="B227" s="27" t="s">
        <v>237</v>
      </c>
      <c r="C227" s="25"/>
      <c r="D227" s="62">
        <f>D228</f>
        <v>2222384</v>
      </c>
    </row>
    <row r="228" spans="1:4" s="40" customFormat="1" ht="13.5">
      <c r="A228" s="35" t="s">
        <v>117</v>
      </c>
      <c r="B228" s="27" t="s">
        <v>237</v>
      </c>
      <c r="C228" s="25" t="s">
        <v>118</v>
      </c>
      <c r="D228" s="65">
        <v>2222384</v>
      </c>
    </row>
    <row r="229" spans="1:4" s="40" customFormat="1" ht="0.75" customHeight="1" hidden="1">
      <c r="A229" s="24" t="s">
        <v>537</v>
      </c>
      <c r="B229" s="19" t="s">
        <v>538</v>
      </c>
      <c r="C229" s="25"/>
      <c r="D229" s="22">
        <f>D230+D232</f>
        <v>0</v>
      </c>
    </row>
    <row r="230" spans="1:4" s="40" customFormat="1" ht="26.25" customHeight="1" hidden="1">
      <c r="A230" s="24" t="s">
        <v>539</v>
      </c>
      <c r="B230" s="19" t="s">
        <v>540</v>
      </c>
      <c r="C230" s="25"/>
      <c r="D230" s="22">
        <f>D231</f>
        <v>0</v>
      </c>
    </row>
    <row r="231" spans="1:4" s="40" customFormat="1" ht="22.5" customHeight="1" hidden="1">
      <c r="A231" s="35" t="s">
        <v>117</v>
      </c>
      <c r="B231" s="19" t="s">
        <v>540</v>
      </c>
      <c r="C231" s="25" t="s">
        <v>118</v>
      </c>
      <c r="D231" s="22"/>
    </row>
    <row r="232" spans="1:4" s="40" customFormat="1" ht="26.25" customHeight="1" hidden="1">
      <c r="A232" s="35" t="s">
        <v>542</v>
      </c>
      <c r="B232" s="19" t="s">
        <v>541</v>
      </c>
      <c r="C232" s="25"/>
      <c r="D232" s="22">
        <f>D234+D233</f>
        <v>0</v>
      </c>
    </row>
    <row r="233" spans="1:4" s="40" customFormat="1" ht="26.25" customHeight="1" hidden="1">
      <c r="A233" s="24" t="s">
        <v>34</v>
      </c>
      <c r="B233" s="19" t="s">
        <v>541</v>
      </c>
      <c r="C233" s="25" t="s">
        <v>79</v>
      </c>
      <c r="D233" s="22"/>
    </row>
    <row r="234" spans="1:4" s="40" customFormat="1" ht="26.25" customHeight="1" hidden="1">
      <c r="A234" s="35" t="s">
        <v>480</v>
      </c>
      <c r="B234" s="19" t="s">
        <v>541</v>
      </c>
      <c r="C234" s="25" t="s">
        <v>479</v>
      </c>
      <c r="D234" s="22"/>
    </row>
    <row r="235" spans="1:4" s="40" customFormat="1" ht="29.25" customHeight="1">
      <c r="A235" s="26" t="s">
        <v>482</v>
      </c>
      <c r="B235" s="27" t="s">
        <v>443</v>
      </c>
      <c r="C235" s="25"/>
      <c r="D235" s="62">
        <f>D242+D236+D239</f>
        <v>1920276</v>
      </c>
    </row>
    <row r="236" spans="1:4" s="40" customFormat="1" ht="52.5">
      <c r="A236" s="26" t="s">
        <v>512</v>
      </c>
      <c r="B236" s="27" t="s">
        <v>510</v>
      </c>
      <c r="C236" s="25"/>
      <c r="D236" s="62">
        <f>D238+D237</f>
        <v>436171</v>
      </c>
    </row>
    <row r="237" spans="1:4" s="40" customFormat="1" ht="26.25">
      <c r="A237" s="24" t="s">
        <v>34</v>
      </c>
      <c r="B237" s="27" t="s">
        <v>510</v>
      </c>
      <c r="C237" s="25" t="s">
        <v>79</v>
      </c>
      <c r="D237" s="22">
        <v>24914</v>
      </c>
    </row>
    <row r="238" spans="1:4" s="40" customFormat="1" ht="13.5">
      <c r="A238" s="35" t="s">
        <v>117</v>
      </c>
      <c r="B238" s="27" t="s">
        <v>510</v>
      </c>
      <c r="C238" s="25" t="s">
        <v>118</v>
      </c>
      <c r="D238" s="22">
        <v>411257</v>
      </c>
    </row>
    <row r="239" spans="1:4" s="40" customFormat="1" ht="30" customHeight="1">
      <c r="A239" s="26" t="s">
        <v>600</v>
      </c>
      <c r="B239" s="27" t="s">
        <v>511</v>
      </c>
      <c r="C239" s="25"/>
      <c r="D239" s="62">
        <f>D241+D240</f>
        <v>1017730</v>
      </c>
    </row>
    <row r="240" spans="1:4" s="40" customFormat="1" ht="26.25" customHeight="1">
      <c r="A240" s="24" t="s">
        <v>34</v>
      </c>
      <c r="B240" s="27" t="s">
        <v>511</v>
      </c>
      <c r="C240" s="25" t="s">
        <v>79</v>
      </c>
      <c r="D240" s="62">
        <v>58130</v>
      </c>
    </row>
    <row r="241" spans="1:4" s="40" customFormat="1" ht="23.25" customHeight="1">
      <c r="A241" s="35" t="s">
        <v>117</v>
      </c>
      <c r="B241" s="27" t="s">
        <v>511</v>
      </c>
      <c r="C241" s="25" t="s">
        <v>118</v>
      </c>
      <c r="D241" s="22">
        <v>959600</v>
      </c>
    </row>
    <row r="242" spans="1:4" s="40" customFormat="1" ht="26.25">
      <c r="A242" s="35" t="s">
        <v>445</v>
      </c>
      <c r="B242" s="27" t="s">
        <v>444</v>
      </c>
      <c r="C242" s="25"/>
      <c r="D242" s="62">
        <f>D243</f>
        <v>466375</v>
      </c>
    </row>
    <row r="243" spans="1:4" s="40" customFormat="1" ht="13.5">
      <c r="A243" s="35" t="s">
        <v>117</v>
      </c>
      <c r="B243" s="27" t="s">
        <v>444</v>
      </c>
      <c r="C243" s="25" t="s">
        <v>118</v>
      </c>
      <c r="D243" s="62">
        <v>466375</v>
      </c>
    </row>
    <row r="244" spans="1:4" ht="45" customHeight="1">
      <c r="A244" s="26" t="s">
        <v>275</v>
      </c>
      <c r="B244" s="31" t="s">
        <v>272</v>
      </c>
      <c r="C244" s="21"/>
      <c r="D244" s="62">
        <f>D245+D250+D260</f>
        <v>4608337.2299999995</v>
      </c>
    </row>
    <row r="245" spans="1:4" s="40" customFormat="1" ht="63" customHeight="1">
      <c r="A245" s="26" t="s">
        <v>276</v>
      </c>
      <c r="B245" s="31" t="s">
        <v>273</v>
      </c>
      <c r="C245" s="30"/>
      <c r="D245" s="62">
        <f>D246</f>
        <v>105000</v>
      </c>
    </row>
    <row r="246" spans="1:4" ht="45" customHeight="1">
      <c r="A246" s="26" t="s">
        <v>527</v>
      </c>
      <c r="B246" s="31" t="s">
        <v>274</v>
      </c>
      <c r="C246" s="30"/>
      <c r="D246" s="62">
        <f>D247</f>
        <v>105000</v>
      </c>
    </row>
    <row r="247" spans="1:4" ht="15.75" customHeight="1">
      <c r="A247" s="26" t="s">
        <v>163</v>
      </c>
      <c r="B247" s="31" t="s">
        <v>277</v>
      </c>
      <c r="C247" s="30"/>
      <c r="D247" s="62">
        <f>D248+D249</f>
        <v>105000</v>
      </c>
    </row>
    <row r="248" spans="1:4" s="40" customFormat="1" ht="26.25">
      <c r="A248" s="24" t="s">
        <v>34</v>
      </c>
      <c r="B248" s="31" t="s">
        <v>277</v>
      </c>
      <c r="C248" s="30" t="s">
        <v>79</v>
      </c>
      <c r="D248" s="62">
        <f>85000-20000+20000</f>
        <v>85000</v>
      </c>
    </row>
    <row r="249" spans="1:4" s="40" customFormat="1" ht="13.5">
      <c r="A249" s="18" t="s">
        <v>121</v>
      </c>
      <c r="B249" s="31" t="s">
        <v>277</v>
      </c>
      <c r="C249" s="30" t="s">
        <v>122</v>
      </c>
      <c r="D249" s="62">
        <f>20000</f>
        <v>20000</v>
      </c>
    </row>
    <row r="250" spans="1:4" s="40" customFormat="1" ht="68.25" customHeight="1">
      <c r="A250" s="92" t="s">
        <v>279</v>
      </c>
      <c r="B250" s="31" t="s">
        <v>278</v>
      </c>
      <c r="C250" s="21"/>
      <c r="D250" s="62">
        <f>D251+D255</f>
        <v>391438.6</v>
      </c>
    </row>
    <row r="251" spans="1:4" s="40" customFormat="1" ht="44.25" customHeight="1">
      <c r="A251" s="92" t="s">
        <v>280</v>
      </c>
      <c r="B251" s="31" t="s">
        <v>281</v>
      </c>
      <c r="C251" s="21"/>
      <c r="D251" s="62">
        <f>D252</f>
        <v>150000</v>
      </c>
    </row>
    <row r="252" spans="1:4" ht="39">
      <c r="A252" s="18" t="s">
        <v>191</v>
      </c>
      <c r="B252" s="31" t="s">
        <v>282</v>
      </c>
      <c r="C252" s="21"/>
      <c r="D252" s="62">
        <f>D254+D253</f>
        <v>150000</v>
      </c>
    </row>
    <row r="253" spans="1:4" ht="0.75" customHeight="1" hidden="1">
      <c r="A253" s="24" t="s">
        <v>71</v>
      </c>
      <c r="B253" s="31" t="s">
        <v>282</v>
      </c>
      <c r="C253" s="21" t="s">
        <v>72</v>
      </c>
      <c r="D253" s="62">
        <f>3195-3195</f>
        <v>0</v>
      </c>
    </row>
    <row r="254" spans="1:4" s="40" customFormat="1" ht="25.5" customHeight="1">
      <c r="A254" s="24" t="s">
        <v>34</v>
      </c>
      <c r="B254" s="31" t="s">
        <v>282</v>
      </c>
      <c r="C254" s="21" t="s">
        <v>79</v>
      </c>
      <c r="D254" s="62">
        <f>100000+50000</f>
        <v>150000</v>
      </c>
    </row>
    <row r="255" spans="1:4" s="40" customFormat="1" ht="26.25">
      <c r="A255" s="166" t="s">
        <v>631</v>
      </c>
      <c r="B255" s="31" t="s">
        <v>632</v>
      </c>
      <c r="C255" s="21"/>
      <c r="D255" s="62">
        <f>D256</f>
        <v>241438.6</v>
      </c>
    </row>
    <row r="256" spans="1:4" s="40" customFormat="1" ht="26.25">
      <c r="A256" s="26" t="s">
        <v>115</v>
      </c>
      <c r="B256" s="31" t="s">
        <v>633</v>
      </c>
      <c r="C256" s="21"/>
      <c r="D256" s="62">
        <f>D257+D258+D259</f>
        <v>241438.6</v>
      </c>
    </row>
    <row r="257" spans="1:4" ht="39">
      <c r="A257" s="24" t="s">
        <v>71</v>
      </c>
      <c r="B257" s="31" t="s">
        <v>633</v>
      </c>
      <c r="C257" s="21" t="s">
        <v>72</v>
      </c>
      <c r="D257" s="65">
        <v>139240</v>
      </c>
    </row>
    <row r="258" spans="1:4" ht="26.25">
      <c r="A258" s="24" t="s">
        <v>34</v>
      </c>
      <c r="B258" s="31" t="s">
        <v>633</v>
      </c>
      <c r="C258" s="21" t="s">
        <v>79</v>
      </c>
      <c r="D258" s="65">
        <v>102198.6</v>
      </c>
    </row>
    <row r="259" spans="1:4" ht="13.5">
      <c r="A259" s="26" t="s">
        <v>80</v>
      </c>
      <c r="B259" s="31" t="s">
        <v>301</v>
      </c>
      <c r="C259" s="21" t="s">
        <v>81</v>
      </c>
      <c r="D259" s="62"/>
    </row>
    <row r="260" spans="1:4" s="40" customFormat="1" ht="58.5" customHeight="1">
      <c r="A260" s="92" t="s">
        <v>291</v>
      </c>
      <c r="B260" s="31" t="s">
        <v>292</v>
      </c>
      <c r="C260" s="30"/>
      <c r="D260" s="62">
        <f>D261+D273+D270</f>
        <v>4111898.63</v>
      </c>
    </row>
    <row r="261" spans="1:4" ht="26.25">
      <c r="A261" s="26" t="s">
        <v>149</v>
      </c>
      <c r="B261" s="31" t="s">
        <v>293</v>
      </c>
      <c r="C261" s="30"/>
      <c r="D261" s="62">
        <f>D262+D265+D268</f>
        <v>1733211</v>
      </c>
    </row>
    <row r="262" spans="1:4" ht="13.5">
      <c r="A262" s="18" t="s">
        <v>164</v>
      </c>
      <c r="B262" s="31" t="s">
        <v>31</v>
      </c>
      <c r="C262" s="21"/>
      <c r="D262" s="62">
        <f>D263+D264</f>
        <v>615795</v>
      </c>
    </row>
    <row r="263" spans="1:4" ht="26.25">
      <c r="A263" s="24" t="s">
        <v>34</v>
      </c>
      <c r="B263" s="31" t="s">
        <v>31</v>
      </c>
      <c r="C263" s="30" t="s">
        <v>79</v>
      </c>
      <c r="D263" s="22">
        <f>237417</f>
        <v>237417</v>
      </c>
    </row>
    <row r="264" spans="1:4" ht="13.5">
      <c r="A264" s="18" t="s">
        <v>121</v>
      </c>
      <c r="B264" s="31" t="s">
        <v>31</v>
      </c>
      <c r="C264" s="30" t="s">
        <v>122</v>
      </c>
      <c r="D264" s="22">
        <f>378378</f>
        <v>378378</v>
      </c>
    </row>
    <row r="265" spans="1:4" ht="18.75" customHeight="1">
      <c r="A265" s="37" t="s">
        <v>32</v>
      </c>
      <c r="B265" s="31" t="s">
        <v>33</v>
      </c>
      <c r="C265" s="21"/>
      <c r="D265" s="62">
        <f>D267+D266</f>
        <v>1117416</v>
      </c>
    </row>
    <row r="266" spans="1:4" ht="29.25" customHeight="1">
      <c r="A266" s="24" t="s">
        <v>34</v>
      </c>
      <c r="B266" s="31" t="s">
        <v>33</v>
      </c>
      <c r="C266" s="30" t="s">
        <v>79</v>
      </c>
      <c r="D266" s="22">
        <v>520743</v>
      </c>
    </row>
    <row r="267" spans="1:4" ht="19.5" customHeight="1">
      <c r="A267" s="18" t="s">
        <v>121</v>
      </c>
      <c r="B267" s="31" t="s">
        <v>33</v>
      </c>
      <c r="C267" s="30" t="s">
        <v>122</v>
      </c>
      <c r="D267" s="22">
        <v>596673</v>
      </c>
    </row>
    <row r="268" spans="1:4" ht="21" customHeight="1" hidden="1">
      <c r="A268" s="37" t="s">
        <v>152</v>
      </c>
      <c r="B268" s="31" t="s">
        <v>625</v>
      </c>
      <c r="C268" s="21"/>
      <c r="D268" s="22">
        <f>D269</f>
        <v>0</v>
      </c>
    </row>
    <row r="269" spans="1:4" ht="21" customHeight="1" hidden="1">
      <c r="A269" s="18" t="s">
        <v>121</v>
      </c>
      <c r="B269" s="31" t="s">
        <v>625</v>
      </c>
      <c r="C269" s="30" t="s">
        <v>122</v>
      </c>
      <c r="D269" s="22"/>
    </row>
    <row r="270" spans="1:4" ht="15.75" customHeight="1">
      <c r="A270" s="26" t="s">
        <v>150</v>
      </c>
      <c r="B270" s="31" t="s">
        <v>306</v>
      </c>
      <c r="C270" s="30"/>
      <c r="D270" s="62">
        <f>D271</f>
        <v>36000</v>
      </c>
    </row>
    <row r="271" spans="1:4" ht="15" customHeight="1">
      <c r="A271" s="24" t="s">
        <v>152</v>
      </c>
      <c r="B271" s="31" t="s">
        <v>151</v>
      </c>
      <c r="C271" s="30"/>
      <c r="D271" s="62">
        <f>D272</f>
        <v>36000</v>
      </c>
    </row>
    <row r="272" spans="1:4" ht="22.5" customHeight="1">
      <c r="A272" s="97" t="s">
        <v>34</v>
      </c>
      <c r="B272" s="31" t="s">
        <v>151</v>
      </c>
      <c r="C272" s="30" t="s">
        <v>79</v>
      </c>
      <c r="D272" s="62">
        <v>36000</v>
      </c>
    </row>
    <row r="273" spans="1:4" ht="39.75" customHeight="1">
      <c r="A273" s="26" t="s">
        <v>305</v>
      </c>
      <c r="B273" s="31" t="s">
        <v>153</v>
      </c>
      <c r="C273" s="30"/>
      <c r="D273" s="62">
        <f>D274</f>
        <v>2342687.63</v>
      </c>
    </row>
    <row r="274" spans="1:4" ht="24" customHeight="1">
      <c r="A274" s="23" t="s">
        <v>115</v>
      </c>
      <c r="B274" s="31" t="s">
        <v>154</v>
      </c>
      <c r="C274" s="30"/>
      <c r="D274" s="62">
        <f>D275+D276+D277</f>
        <v>2342687.63</v>
      </c>
    </row>
    <row r="275" spans="1:4" ht="30.75" customHeight="1">
      <c r="A275" s="18" t="s">
        <v>229</v>
      </c>
      <c r="B275" s="31" t="s">
        <v>154</v>
      </c>
      <c r="C275" s="21" t="s">
        <v>72</v>
      </c>
      <c r="D275" s="22">
        <v>615235</v>
      </c>
    </row>
    <row r="276" spans="1:4" ht="27" customHeight="1">
      <c r="A276" s="24" t="s">
        <v>34</v>
      </c>
      <c r="B276" s="31" t="s">
        <v>154</v>
      </c>
      <c r="C276" s="30" t="s">
        <v>79</v>
      </c>
      <c r="D276" s="22">
        <v>1716737.4600000002</v>
      </c>
    </row>
    <row r="277" spans="1:4" ht="18.75" customHeight="1">
      <c r="A277" s="26" t="s">
        <v>80</v>
      </c>
      <c r="B277" s="31" t="s">
        <v>154</v>
      </c>
      <c r="C277" s="30" t="s">
        <v>81</v>
      </c>
      <c r="D277" s="22">
        <v>10715.170000000002</v>
      </c>
    </row>
    <row r="278" spans="1:4" ht="43.5" customHeight="1">
      <c r="A278" s="91" t="s">
        <v>655</v>
      </c>
      <c r="B278" s="19" t="s">
        <v>39</v>
      </c>
      <c r="C278" s="25"/>
      <c r="D278" s="22">
        <f>D279</f>
        <v>1901142.17</v>
      </c>
    </row>
    <row r="279" spans="1:4" s="40" customFormat="1" ht="57.75" customHeight="1">
      <c r="A279" s="92" t="s">
        <v>571</v>
      </c>
      <c r="B279" s="19" t="s">
        <v>40</v>
      </c>
      <c r="C279" s="25"/>
      <c r="D279" s="22">
        <f>D280</f>
        <v>1901142.17</v>
      </c>
    </row>
    <row r="280" spans="1:4" s="40" customFormat="1" ht="27" customHeight="1">
      <c r="A280" s="92" t="s">
        <v>130</v>
      </c>
      <c r="B280" s="19" t="s">
        <v>303</v>
      </c>
      <c r="C280" s="25"/>
      <c r="D280" s="22">
        <f>D281</f>
        <v>1901142.17</v>
      </c>
    </row>
    <row r="281" spans="1:4" ht="18" customHeight="1">
      <c r="A281" s="92" t="s">
        <v>111</v>
      </c>
      <c r="B281" s="19" t="s">
        <v>41</v>
      </c>
      <c r="C281" s="25"/>
      <c r="D281" s="22">
        <f>D283+D282</f>
        <v>1901142.17</v>
      </c>
    </row>
    <row r="282" spans="1:4" ht="30.75" customHeight="1">
      <c r="A282" s="18" t="s">
        <v>229</v>
      </c>
      <c r="B282" s="19" t="s">
        <v>41</v>
      </c>
      <c r="C282" s="25" t="s">
        <v>72</v>
      </c>
      <c r="D282" s="65">
        <v>25036.06</v>
      </c>
    </row>
    <row r="283" spans="1:4" ht="27" customHeight="1">
      <c r="A283" s="24" t="s">
        <v>34</v>
      </c>
      <c r="B283" s="19" t="s">
        <v>41</v>
      </c>
      <c r="C283" s="21" t="s">
        <v>79</v>
      </c>
      <c r="D283" s="65">
        <v>1876106.1099999999</v>
      </c>
    </row>
    <row r="284" spans="1:4" ht="33" customHeight="1">
      <c r="A284" s="36" t="s">
        <v>563</v>
      </c>
      <c r="B284" s="20" t="s">
        <v>43</v>
      </c>
      <c r="C284" s="21"/>
      <c r="D284" s="62">
        <f>D285</f>
        <v>409014</v>
      </c>
    </row>
    <row r="285" spans="1:4" s="40" customFormat="1" ht="60" customHeight="1">
      <c r="A285" s="75" t="s">
        <v>564</v>
      </c>
      <c r="B285" s="20" t="s">
        <v>49</v>
      </c>
      <c r="C285" s="21"/>
      <c r="D285" s="62">
        <f>D286</f>
        <v>409014</v>
      </c>
    </row>
    <row r="286" spans="1:4" s="40" customFormat="1" ht="29.25" customHeight="1">
      <c r="A286" s="26" t="s">
        <v>371</v>
      </c>
      <c r="B286" s="20" t="s">
        <v>50</v>
      </c>
      <c r="C286" s="21"/>
      <c r="D286" s="62">
        <f>D287+D290</f>
        <v>409014</v>
      </c>
    </row>
    <row r="287" spans="1:4" ht="28.5" customHeight="1">
      <c r="A287" s="37" t="s">
        <v>87</v>
      </c>
      <c r="B287" s="20" t="s">
        <v>51</v>
      </c>
      <c r="C287" s="21"/>
      <c r="D287" s="62">
        <f>D288+D289</f>
        <v>329014</v>
      </c>
    </row>
    <row r="288" spans="1:4" ht="42.75" customHeight="1">
      <c r="A288" s="24" t="s">
        <v>71</v>
      </c>
      <c r="B288" s="20" t="s">
        <v>51</v>
      </c>
      <c r="C288" s="25" t="s">
        <v>72</v>
      </c>
      <c r="D288" s="65">
        <f>295773+1540-810.64</f>
        <v>296502.36</v>
      </c>
    </row>
    <row r="289" spans="1:4" ht="26.25">
      <c r="A289" s="24" t="s">
        <v>34</v>
      </c>
      <c r="B289" s="20" t="s">
        <v>51</v>
      </c>
      <c r="C289" s="25" t="s">
        <v>79</v>
      </c>
      <c r="D289" s="65">
        <f>33241-729.36</f>
        <v>32511.64</v>
      </c>
    </row>
    <row r="290" spans="1:4" ht="13.5">
      <c r="A290" s="24" t="s">
        <v>523</v>
      </c>
      <c r="B290" s="20" t="s">
        <v>524</v>
      </c>
      <c r="C290" s="21"/>
      <c r="D290" s="22">
        <f>D291</f>
        <v>80000</v>
      </c>
    </row>
    <row r="291" spans="1:4" ht="26.25">
      <c r="A291" s="24" t="s">
        <v>34</v>
      </c>
      <c r="B291" s="20" t="s">
        <v>524</v>
      </c>
      <c r="C291" s="25" t="s">
        <v>79</v>
      </c>
      <c r="D291" s="22">
        <f>80000</f>
        <v>80000</v>
      </c>
    </row>
    <row r="292" spans="1:4" ht="44.25" customHeight="1">
      <c r="A292" s="105" t="s">
        <v>126</v>
      </c>
      <c r="B292" s="31" t="s">
        <v>307</v>
      </c>
      <c r="C292" s="21"/>
      <c r="D292" s="22">
        <f>D293+D308+D313</f>
        <v>16510045.59</v>
      </c>
    </row>
    <row r="293" spans="1:4" s="40" customFormat="1" ht="52.5">
      <c r="A293" s="92" t="s">
        <v>582</v>
      </c>
      <c r="B293" s="31" t="s">
        <v>308</v>
      </c>
      <c r="C293" s="21"/>
      <c r="D293" s="22">
        <f>D294+D297</f>
        <v>14361810.7</v>
      </c>
    </row>
    <row r="294" spans="1:4" s="40" customFormat="1" ht="26.25">
      <c r="A294" s="26" t="s">
        <v>310</v>
      </c>
      <c r="B294" s="31" t="s">
        <v>309</v>
      </c>
      <c r="C294" s="21"/>
      <c r="D294" s="22">
        <f>D295</f>
        <v>2095284.9500000002</v>
      </c>
    </row>
    <row r="295" spans="1:4" ht="26.25">
      <c r="A295" s="24" t="s">
        <v>441</v>
      </c>
      <c r="B295" s="31" t="s">
        <v>442</v>
      </c>
      <c r="C295" s="21"/>
      <c r="D295" s="22">
        <f>D296</f>
        <v>2095284.9500000002</v>
      </c>
    </row>
    <row r="296" spans="1:4" ht="18" customHeight="1">
      <c r="A296" s="24" t="s">
        <v>78</v>
      </c>
      <c r="B296" s="31" t="s">
        <v>442</v>
      </c>
      <c r="C296" s="21" t="s">
        <v>79</v>
      </c>
      <c r="D296" s="22">
        <v>2095284.9500000002</v>
      </c>
    </row>
    <row r="297" spans="1:4" ht="26.25">
      <c r="A297" s="26" t="s">
        <v>311</v>
      </c>
      <c r="B297" s="31" t="s">
        <v>312</v>
      </c>
      <c r="C297" s="21"/>
      <c r="D297" s="22">
        <f>D298+D304+D306+D302+D300</f>
        <v>12266525.75</v>
      </c>
    </row>
    <row r="298" spans="1:4" s="40" customFormat="1" ht="13.5">
      <c r="A298" s="24" t="s">
        <v>583</v>
      </c>
      <c r="B298" s="31" t="s">
        <v>584</v>
      </c>
      <c r="C298" s="21"/>
      <c r="D298" s="22">
        <f>D299</f>
        <v>1800000</v>
      </c>
    </row>
    <row r="299" spans="1:4" ht="22.5" customHeight="1">
      <c r="A299" s="161" t="s">
        <v>480</v>
      </c>
      <c r="B299" s="31" t="s">
        <v>584</v>
      </c>
      <c r="C299" s="21" t="s">
        <v>479</v>
      </c>
      <c r="D299" s="22">
        <f>1800000</f>
        <v>1800000</v>
      </c>
    </row>
    <row r="300" spans="1:4" ht="33" customHeight="1">
      <c r="A300" s="26" t="s">
        <v>587</v>
      </c>
      <c r="B300" s="31" t="s">
        <v>588</v>
      </c>
      <c r="C300" s="21"/>
      <c r="D300" s="22">
        <f>D301</f>
        <v>8950098.33</v>
      </c>
    </row>
    <row r="301" spans="1:4" ht="37.5" customHeight="1">
      <c r="A301" s="85" t="s">
        <v>480</v>
      </c>
      <c r="B301" s="31" t="s">
        <v>588</v>
      </c>
      <c r="C301" s="21" t="s">
        <v>479</v>
      </c>
      <c r="D301" s="65">
        <f>9060810-110711.67</f>
        <v>8950098.33</v>
      </c>
    </row>
    <row r="302" spans="1:4" ht="45.75" customHeight="1">
      <c r="A302" s="100" t="s">
        <v>589</v>
      </c>
      <c r="B302" s="31" t="s">
        <v>590</v>
      </c>
      <c r="C302" s="21"/>
      <c r="D302" s="22">
        <f>D303</f>
        <v>100000</v>
      </c>
    </row>
    <row r="303" spans="1:4" ht="36" customHeight="1">
      <c r="A303" s="85" t="s">
        <v>480</v>
      </c>
      <c r="B303" s="31" t="s">
        <v>590</v>
      </c>
      <c r="C303" s="21" t="s">
        <v>479</v>
      </c>
      <c r="D303" s="22">
        <f>100000</f>
        <v>100000</v>
      </c>
    </row>
    <row r="304" spans="1:4" ht="29.25" customHeight="1">
      <c r="A304" s="24" t="s">
        <v>478</v>
      </c>
      <c r="B304" s="31" t="s">
        <v>477</v>
      </c>
      <c r="C304" s="21"/>
      <c r="D304" s="22">
        <f>D305</f>
        <v>0</v>
      </c>
    </row>
    <row r="305" spans="1:4" ht="29.25" customHeight="1">
      <c r="A305" s="85" t="s">
        <v>480</v>
      </c>
      <c r="B305" s="31" t="s">
        <v>477</v>
      </c>
      <c r="C305" s="21" t="s">
        <v>479</v>
      </c>
      <c r="D305" s="22"/>
    </row>
    <row r="306" spans="1:4" ht="13.5">
      <c r="A306" s="24" t="s">
        <v>585</v>
      </c>
      <c r="B306" s="31" t="s">
        <v>586</v>
      </c>
      <c r="C306" s="21"/>
      <c r="D306" s="22">
        <f>D307</f>
        <v>1416427.42</v>
      </c>
    </row>
    <row r="307" spans="1:4" ht="26.25">
      <c r="A307" s="161" t="s">
        <v>480</v>
      </c>
      <c r="B307" s="31" t="s">
        <v>586</v>
      </c>
      <c r="C307" s="21" t="s">
        <v>479</v>
      </c>
      <c r="D307" s="22">
        <v>1416427.42</v>
      </c>
    </row>
    <row r="308" spans="1:4" s="40" customFormat="1" ht="69.75" customHeight="1">
      <c r="A308" s="160" t="s">
        <v>581</v>
      </c>
      <c r="B308" s="31" t="s">
        <v>313</v>
      </c>
      <c r="C308" s="21"/>
      <c r="D308" s="62">
        <f>D309</f>
        <v>1905074.8900000001</v>
      </c>
    </row>
    <row r="309" spans="1:4" s="40" customFormat="1" ht="30" customHeight="1">
      <c r="A309" s="26" t="s">
        <v>437</v>
      </c>
      <c r="B309" s="31" t="s">
        <v>314</v>
      </c>
      <c r="C309" s="21"/>
      <c r="D309" s="62">
        <f>D310</f>
        <v>1905074.8900000001</v>
      </c>
    </row>
    <row r="310" spans="1:4" ht="13.5">
      <c r="A310" s="18" t="s">
        <v>127</v>
      </c>
      <c r="B310" s="31" t="s">
        <v>315</v>
      </c>
      <c r="C310" s="21"/>
      <c r="D310" s="62">
        <f>D312+D311</f>
        <v>1905074.8900000001</v>
      </c>
    </row>
    <row r="311" spans="1:4" ht="13.5">
      <c r="A311" s="24" t="s">
        <v>78</v>
      </c>
      <c r="B311" s="31" t="s">
        <v>315</v>
      </c>
      <c r="C311" s="21" t="s">
        <v>79</v>
      </c>
      <c r="D311" s="62">
        <v>9984</v>
      </c>
    </row>
    <row r="312" spans="1:4" ht="13.5">
      <c r="A312" s="24" t="s">
        <v>80</v>
      </c>
      <c r="B312" s="31" t="s">
        <v>315</v>
      </c>
      <c r="C312" s="21" t="s">
        <v>81</v>
      </c>
      <c r="D312" s="62">
        <v>1895090.8900000001</v>
      </c>
    </row>
    <row r="313" spans="1:4" s="40" customFormat="1" ht="66">
      <c r="A313" s="160" t="s">
        <v>227</v>
      </c>
      <c r="B313" s="31" t="s">
        <v>378</v>
      </c>
      <c r="C313" s="21"/>
      <c r="D313" s="62">
        <f>D314+D317</f>
        <v>243160</v>
      </c>
    </row>
    <row r="314" spans="1:4" ht="26.25">
      <c r="A314" s="158" t="s">
        <v>591</v>
      </c>
      <c r="B314" s="31" t="s">
        <v>592</v>
      </c>
      <c r="C314" s="21"/>
      <c r="D314" s="62">
        <f>D315</f>
        <v>77750</v>
      </c>
    </row>
    <row r="315" spans="1:4" ht="13.5">
      <c r="A315" s="26" t="s">
        <v>593</v>
      </c>
      <c r="B315" s="31" t="s">
        <v>594</v>
      </c>
      <c r="C315" s="21"/>
      <c r="D315" s="62">
        <f>D316</f>
        <v>77750</v>
      </c>
    </row>
    <row r="316" spans="1:4" ht="26.25">
      <c r="A316" s="24" t="s">
        <v>34</v>
      </c>
      <c r="B316" s="31" t="s">
        <v>594</v>
      </c>
      <c r="C316" s="21" t="s">
        <v>79</v>
      </c>
      <c r="D316" s="62">
        <v>77750</v>
      </c>
    </row>
    <row r="317" spans="1:4" ht="57.75" customHeight="1">
      <c r="A317" s="95" t="s">
        <v>4</v>
      </c>
      <c r="B317" s="31" t="s">
        <v>142</v>
      </c>
      <c r="C317" s="21"/>
      <c r="D317" s="62">
        <f>D318</f>
        <v>165410</v>
      </c>
    </row>
    <row r="318" spans="1:4" ht="31.5" customHeight="1">
      <c r="A318" s="26" t="s">
        <v>228</v>
      </c>
      <c r="B318" s="31" t="s">
        <v>5</v>
      </c>
      <c r="C318" s="21"/>
      <c r="D318" s="62">
        <f>D319</f>
        <v>165410</v>
      </c>
    </row>
    <row r="319" spans="1:4" ht="27.75" customHeight="1">
      <c r="A319" s="24" t="s">
        <v>34</v>
      </c>
      <c r="B319" s="31" t="s">
        <v>5</v>
      </c>
      <c r="C319" s="21" t="s">
        <v>79</v>
      </c>
      <c r="D319" s="22">
        <v>165410</v>
      </c>
    </row>
    <row r="320" spans="1:4" ht="43.5" customHeight="1">
      <c r="A320" s="18" t="s">
        <v>565</v>
      </c>
      <c r="B320" s="20" t="s">
        <v>6</v>
      </c>
      <c r="C320" s="25"/>
      <c r="D320" s="62">
        <f>D327+D321</f>
        <v>662000</v>
      </c>
    </row>
    <row r="321" spans="1:4" ht="80.25" customHeight="1">
      <c r="A321" s="158" t="s">
        <v>572</v>
      </c>
      <c r="B321" s="20" t="s">
        <v>515</v>
      </c>
      <c r="C321" s="21"/>
      <c r="D321" s="22">
        <f>D322</f>
        <v>70000</v>
      </c>
    </row>
    <row r="322" spans="1:4" ht="31.5" customHeight="1">
      <c r="A322" s="75" t="s">
        <v>516</v>
      </c>
      <c r="B322" s="27" t="s">
        <v>518</v>
      </c>
      <c r="C322" s="21"/>
      <c r="D322" s="22">
        <f>D323+D325</f>
        <v>70000</v>
      </c>
    </row>
    <row r="323" spans="1:4" ht="32.25" customHeight="1">
      <c r="A323" s="24" t="s">
        <v>517</v>
      </c>
      <c r="B323" s="27" t="s">
        <v>519</v>
      </c>
      <c r="C323" s="21"/>
      <c r="D323" s="22">
        <f>D324</f>
        <v>30000</v>
      </c>
    </row>
    <row r="324" spans="1:4" ht="28.5" customHeight="1">
      <c r="A324" s="24" t="s">
        <v>34</v>
      </c>
      <c r="B324" s="27" t="s">
        <v>519</v>
      </c>
      <c r="C324" s="21" t="s">
        <v>79</v>
      </c>
      <c r="D324" s="22">
        <v>30000</v>
      </c>
    </row>
    <row r="325" spans="1:4" ht="23.25" customHeight="1">
      <c r="A325" s="24" t="s">
        <v>521</v>
      </c>
      <c r="B325" s="27" t="s">
        <v>522</v>
      </c>
      <c r="C325" s="21"/>
      <c r="D325" s="22">
        <f>D326</f>
        <v>40000</v>
      </c>
    </row>
    <row r="326" spans="1:4" ht="28.5" customHeight="1">
      <c r="A326" s="24" t="s">
        <v>34</v>
      </c>
      <c r="B326" s="27" t="s">
        <v>522</v>
      </c>
      <c r="C326" s="21" t="s">
        <v>79</v>
      </c>
      <c r="D326" s="22">
        <f>40000</f>
        <v>40000</v>
      </c>
    </row>
    <row r="327" spans="1:4" s="40" customFormat="1" ht="59.25" customHeight="1">
      <c r="A327" s="18" t="s">
        <v>566</v>
      </c>
      <c r="B327" s="20" t="s">
        <v>7</v>
      </c>
      <c r="C327" s="25"/>
      <c r="D327" s="62">
        <f>D329+D332</f>
        <v>592000</v>
      </c>
    </row>
    <row r="328" spans="1:4" ht="45.75" customHeight="1">
      <c r="A328" s="75" t="s">
        <v>10</v>
      </c>
      <c r="B328" s="20" t="s">
        <v>9</v>
      </c>
      <c r="C328" s="25"/>
      <c r="D328" s="62">
        <f>D329+D332</f>
        <v>592000</v>
      </c>
    </row>
    <row r="329" spans="1:4" ht="40.5" customHeight="1">
      <c r="A329" s="37" t="s">
        <v>504</v>
      </c>
      <c r="B329" s="19" t="s">
        <v>8</v>
      </c>
      <c r="C329" s="21"/>
      <c r="D329" s="62">
        <f>D330+D331</f>
        <v>296000</v>
      </c>
    </row>
    <row r="330" spans="1:4" ht="43.5" customHeight="1">
      <c r="A330" s="24" t="s">
        <v>71</v>
      </c>
      <c r="B330" s="19" t="s">
        <v>8</v>
      </c>
      <c r="C330" s="25" t="s">
        <v>72</v>
      </c>
      <c r="D330" s="22">
        <v>275583</v>
      </c>
    </row>
    <row r="331" spans="1:4" ht="26.25">
      <c r="A331" s="24" t="s">
        <v>34</v>
      </c>
      <c r="B331" s="19" t="s">
        <v>8</v>
      </c>
      <c r="C331" s="25" t="s">
        <v>79</v>
      </c>
      <c r="D331" s="22">
        <v>20417</v>
      </c>
    </row>
    <row r="332" spans="1:4" ht="33.75" customHeight="1">
      <c r="A332" s="37" t="s">
        <v>88</v>
      </c>
      <c r="B332" s="19" t="s">
        <v>11</v>
      </c>
      <c r="C332" s="21"/>
      <c r="D332" s="62">
        <f>D333+D334</f>
        <v>296000</v>
      </c>
    </row>
    <row r="333" spans="1:4" ht="39">
      <c r="A333" s="24" t="s">
        <v>71</v>
      </c>
      <c r="B333" s="19" t="s">
        <v>11</v>
      </c>
      <c r="C333" s="25" t="s">
        <v>72</v>
      </c>
      <c r="D333" s="22">
        <f>193920+58564+39716+3800</f>
        <v>296000</v>
      </c>
    </row>
    <row r="334" spans="1:4" ht="26.25" customHeight="1" hidden="1">
      <c r="A334" s="24" t="s">
        <v>34</v>
      </c>
      <c r="B334" s="19" t="s">
        <v>11</v>
      </c>
      <c r="C334" s="25" t="s">
        <v>79</v>
      </c>
      <c r="D334" s="22">
        <f>39716-39716</f>
        <v>0</v>
      </c>
    </row>
    <row r="335" spans="1:5" ht="59.25" customHeight="1">
      <c r="A335" s="75" t="s">
        <v>579</v>
      </c>
      <c r="B335" s="31" t="s">
        <v>454</v>
      </c>
      <c r="C335" s="25"/>
      <c r="D335" s="62">
        <f>D336</f>
        <v>50880</v>
      </c>
      <c r="E335" s="87"/>
    </row>
    <row r="336" spans="1:5" ht="84.75" customHeight="1">
      <c r="A336" s="76" t="s">
        <v>580</v>
      </c>
      <c r="B336" s="31" t="s">
        <v>455</v>
      </c>
      <c r="C336" s="25"/>
      <c r="D336" s="62">
        <f>D337+D340+D343+D346</f>
        <v>50880</v>
      </c>
      <c r="E336" s="87"/>
    </row>
    <row r="337" spans="1:5" ht="25.5" customHeight="1" hidden="1">
      <c r="A337" s="76" t="s">
        <v>456</v>
      </c>
      <c r="B337" s="31" t="s">
        <v>457</v>
      </c>
      <c r="C337" s="25"/>
      <c r="D337" s="62">
        <f>D338</f>
        <v>0</v>
      </c>
      <c r="E337" s="87"/>
    </row>
    <row r="338" spans="1:5" ht="26.25" customHeight="1" hidden="1">
      <c r="A338" s="24" t="s">
        <v>463</v>
      </c>
      <c r="B338" s="31" t="s">
        <v>464</v>
      </c>
      <c r="C338" s="25"/>
      <c r="D338" s="62">
        <f>D339</f>
        <v>0</v>
      </c>
      <c r="E338" s="87"/>
    </row>
    <row r="339" spans="1:5" ht="26.25" customHeight="1" hidden="1">
      <c r="A339" s="24" t="s">
        <v>34</v>
      </c>
      <c r="B339" s="31" t="s">
        <v>464</v>
      </c>
      <c r="C339" s="25" t="s">
        <v>79</v>
      </c>
      <c r="D339" s="62"/>
      <c r="E339" s="87"/>
    </row>
    <row r="340" spans="1:5" ht="57" customHeight="1">
      <c r="A340" s="76" t="s">
        <v>472</v>
      </c>
      <c r="B340" s="31" t="s">
        <v>458</v>
      </c>
      <c r="C340" s="25"/>
      <c r="D340" s="62">
        <f>D341</f>
        <v>50880</v>
      </c>
      <c r="E340" s="87"/>
    </row>
    <row r="341" spans="1:5" ht="26.25">
      <c r="A341" s="24" t="s">
        <v>463</v>
      </c>
      <c r="B341" s="31" t="s">
        <v>465</v>
      </c>
      <c r="C341" s="25"/>
      <c r="D341" s="62">
        <f>D342</f>
        <v>50880</v>
      </c>
      <c r="E341" s="87"/>
    </row>
    <row r="342" spans="1:4" ht="26.25">
      <c r="A342" s="24" t="s">
        <v>34</v>
      </c>
      <c r="B342" s="31" t="s">
        <v>465</v>
      </c>
      <c r="C342" s="25" t="s">
        <v>79</v>
      </c>
      <c r="D342" s="22">
        <v>50880</v>
      </c>
    </row>
    <row r="343" spans="1:4" ht="38.25" customHeight="1" hidden="1">
      <c r="A343" s="76" t="s">
        <v>459</v>
      </c>
      <c r="B343" s="31" t="s">
        <v>460</v>
      </c>
      <c r="C343" s="25"/>
      <c r="D343" s="62">
        <f>D344</f>
        <v>0</v>
      </c>
    </row>
    <row r="344" spans="1:4" ht="26.25" customHeight="1" hidden="1">
      <c r="A344" s="24" t="s">
        <v>463</v>
      </c>
      <c r="B344" s="31" t="s">
        <v>466</v>
      </c>
      <c r="C344" s="25"/>
      <c r="D344" s="62">
        <f>D345</f>
        <v>0</v>
      </c>
    </row>
    <row r="345" spans="1:4" ht="26.25" customHeight="1" hidden="1">
      <c r="A345" s="24" t="s">
        <v>34</v>
      </c>
      <c r="B345" s="31" t="s">
        <v>466</v>
      </c>
      <c r="C345" s="25" t="s">
        <v>79</v>
      </c>
      <c r="D345" s="62"/>
    </row>
    <row r="346" spans="1:4" ht="25.5" customHeight="1" hidden="1">
      <c r="A346" s="76" t="s">
        <v>461</v>
      </c>
      <c r="B346" s="31" t="s">
        <v>462</v>
      </c>
      <c r="C346" s="25"/>
      <c r="D346" s="62">
        <f>D347</f>
        <v>0</v>
      </c>
    </row>
    <row r="347" spans="1:4" ht="26.25" customHeight="1" hidden="1">
      <c r="A347" s="24" t="s">
        <v>463</v>
      </c>
      <c r="B347" s="31" t="s">
        <v>469</v>
      </c>
      <c r="C347" s="25"/>
      <c r="D347" s="62">
        <f>D348</f>
        <v>0</v>
      </c>
    </row>
    <row r="348" spans="1:4" ht="26.25" customHeight="1" hidden="1">
      <c r="A348" s="24" t="s">
        <v>34</v>
      </c>
      <c r="B348" s="31" t="s">
        <v>469</v>
      </c>
      <c r="C348" s="25" t="s">
        <v>79</v>
      </c>
      <c r="D348" s="62"/>
    </row>
    <row r="349" spans="1:4" ht="45.75" customHeight="1">
      <c r="A349" s="75" t="s">
        <v>635</v>
      </c>
      <c r="B349" s="27" t="s">
        <v>12</v>
      </c>
      <c r="C349" s="21"/>
      <c r="D349" s="61">
        <f>D350+D354</f>
        <v>7774284.9</v>
      </c>
    </row>
    <row r="350" spans="1:4" s="40" customFormat="1" ht="57" customHeight="1">
      <c r="A350" s="36" t="s">
        <v>636</v>
      </c>
      <c r="B350" s="27" t="s">
        <v>13</v>
      </c>
      <c r="C350" s="21"/>
      <c r="D350" s="61">
        <f>D351</f>
        <v>5953.9</v>
      </c>
    </row>
    <row r="351" spans="1:4" ht="48" customHeight="1">
      <c r="A351" s="36" t="s">
        <v>363</v>
      </c>
      <c r="B351" s="27" t="s">
        <v>14</v>
      </c>
      <c r="C351" s="21"/>
      <c r="D351" s="61">
        <f>D352</f>
        <v>5953.9</v>
      </c>
    </row>
    <row r="352" spans="1:4" ht="19.5" customHeight="1">
      <c r="A352" s="18" t="s">
        <v>194</v>
      </c>
      <c r="B352" s="27" t="s">
        <v>362</v>
      </c>
      <c r="C352" s="21"/>
      <c r="D352" s="61">
        <f>D353</f>
        <v>5953.9</v>
      </c>
    </row>
    <row r="353" spans="1:4" ht="19.5" customHeight="1">
      <c r="A353" s="36" t="s">
        <v>195</v>
      </c>
      <c r="B353" s="27" t="s">
        <v>362</v>
      </c>
      <c r="C353" s="21" t="s">
        <v>196</v>
      </c>
      <c r="D353" s="61">
        <v>5953.9</v>
      </c>
    </row>
    <row r="354" spans="1:4" s="40" customFormat="1" ht="60" customHeight="1">
      <c r="A354" s="36" t="s">
        <v>637</v>
      </c>
      <c r="B354" s="19" t="s">
        <v>367</v>
      </c>
      <c r="C354" s="21"/>
      <c r="D354" s="61">
        <f>D355</f>
        <v>7768331</v>
      </c>
    </row>
    <row r="355" spans="1:4" s="40" customFormat="1" ht="36" customHeight="1">
      <c r="A355" s="75" t="s">
        <v>364</v>
      </c>
      <c r="B355" s="19" t="s">
        <v>365</v>
      </c>
      <c r="C355" s="21"/>
      <c r="D355" s="62">
        <f>D356</f>
        <v>7768331</v>
      </c>
    </row>
    <row r="356" spans="1:4" ht="29.25" customHeight="1">
      <c r="A356" s="37" t="s">
        <v>366</v>
      </c>
      <c r="B356" s="19" t="s">
        <v>369</v>
      </c>
      <c r="C356" s="21"/>
      <c r="D356" s="62">
        <f>D357</f>
        <v>7768331</v>
      </c>
    </row>
    <row r="357" spans="1:4" s="40" customFormat="1" ht="13.5">
      <c r="A357" s="35" t="s">
        <v>117</v>
      </c>
      <c r="B357" s="19" t="s">
        <v>369</v>
      </c>
      <c r="C357" s="25" t="s">
        <v>118</v>
      </c>
      <c r="D357" s="22">
        <v>7768331</v>
      </c>
    </row>
    <row r="358" spans="1:4" ht="26.25">
      <c r="A358" s="92" t="s">
        <v>601</v>
      </c>
      <c r="B358" s="19" t="s">
        <v>297</v>
      </c>
      <c r="C358" s="25"/>
      <c r="D358" s="122">
        <f>D359+D363</f>
        <v>10000</v>
      </c>
    </row>
    <row r="359" spans="1:4" s="40" customFormat="1" ht="54.75" customHeight="1">
      <c r="A359" s="95" t="s">
        <v>602</v>
      </c>
      <c r="B359" s="19" t="s">
        <v>298</v>
      </c>
      <c r="C359" s="25"/>
      <c r="D359" s="62">
        <f>D360</f>
        <v>10000</v>
      </c>
    </row>
    <row r="360" spans="1:4" ht="26.25">
      <c r="A360" s="95" t="s">
        <v>473</v>
      </c>
      <c r="B360" s="19" t="s">
        <v>501</v>
      </c>
      <c r="C360" s="25"/>
      <c r="D360" s="62">
        <f>D361</f>
        <v>10000</v>
      </c>
    </row>
    <row r="361" spans="1:4" ht="26.25">
      <c r="A361" s="23" t="s">
        <v>299</v>
      </c>
      <c r="B361" s="19" t="s">
        <v>500</v>
      </c>
      <c r="C361" s="25"/>
      <c r="D361" s="62">
        <f>D362</f>
        <v>10000</v>
      </c>
    </row>
    <row r="362" spans="1:4" ht="26.25">
      <c r="A362" s="24" t="s">
        <v>34</v>
      </c>
      <c r="B362" s="19" t="s">
        <v>500</v>
      </c>
      <c r="C362" s="25" t="s">
        <v>79</v>
      </c>
      <c r="D362" s="62">
        <v>10000</v>
      </c>
    </row>
    <row r="363" spans="1:4" ht="54.75" customHeight="1" hidden="1">
      <c r="A363" s="75" t="s">
        <v>603</v>
      </c>
      <c r="B363" s="19" t="s">
        <v>471</v>
      </c>
      <c r="C363" s="25"/>
      <c r="D363" s="62">
        <f>D364</f>
        <v>0</v>
      </c>
    </row>
    <row r="364" spans="1:4" ht="43.5" customHeight="1" hidden="1">
      <c r="A364" s="95" t="s">
        <v>474</v>
      </c>
      <c r="B364" s="19" t="s">
        <v>502</v>
      </c>
      <c r="C364" s="25"/>
      <c r="D364" s="62">
        <f>D365</f>
        <v>0</v>
      </c>
    </row>
    <row r="365" spans="1:4" ht="31.5" customHeight="1" hidden="1">
      <c r="A365" s="24" t="s">
        <v>470</v>
      </c>
      <c r="B365" s="19" t="s">
        <v>503</v>
      </c>
      <c r="C365" s="25"/>
      <c r="D365" s="62">
        <f>D366</f>
        <v>0</v>
      </c>
    </row>
    <row r="366" spans="1:4" ht="28.5" customHeight="1" hidden="1">
      <c r="A366" s="24" t="s">
        <v>34</v>
      </c>
      <c r="B366" s="19" t="s">
        <v>503</v>
      </c>
      <c r="C366" s="25" t="s">
        <v>79</v>
      </c>
      <c r="D366" s="62">
        <v>0</v>
      </c>
    </row>
    <row r="367" spans="1:4" ht="46.5" customHeight="1">
      <c r="A367" s="92" t="s">
        <v>614</v>
      </c>
      <c r="B367" s="31" t="s">
        <v>143</v>
      </c>
      <c r="C367" s="25"/>
      <c r="D367" s="62">
        <f>D368</f>
        <v>20312100.78</v>
      </c>
    </row>
    <row r="368" spans="1:4" s="40" customFormat="1" ht="54.75">
      <c r="A368" s="165" t="s">
        <v>615</v>
      </c>
      <c r="B368" s="31" t="s">
        <v>144</v>
      </c>
      <c r="C368" s="25"/>
      <c r="D368" s="62">
        <f>D369+D380</f>
        <v>20312100.78</v>
      </c>
    </row>
    <row r="369" spans="1:4" ht="26.25" customHeight="1">
      <c r="A369" s="35" t="s">
        <v>16</v>
      </c>
      <c r="B369" s="31" t="s">
        <v>543</v>
      </c>
      <c r="C369" s="25"/>
      <c r="D369" s="62">
        <f>D370+D372+D374+D376+D378</f>
        <v>8041485.94</v>
      </c>
    </row>
    <row r="370" spans="1:4" ht="24" customHeight="1">
      <c r="A370" s="164" t="s">
        <v>616</v>
      </c>
      <c r="B370" s="31" t="s">
        <v>617</v>
      </c>
      <c r="C370" s="25"/>
      <c r="D370" s="62">
        <f>D371</f>
        <v>5578897</v>
      </c>
    </row>
    <row r="371" spans="1:4" ht="13.5">
      <c r="A371" s="35" t="s">
        <v>117</v>
      </c>
      <c r="B371" s="31" t="s">
        <v>617</v>
      </c>
      <c r="C371" s="25" t="s">
        <v>118</v>
      </c>
      <c r="D371" s="22">
        <f>1615000-615000-163165+4742062</f>
        <v>5578897</v>
      </c>
    </row>
    <row r="372" spans="1:4" ht="26.25" customHeight="1" hidden="1">
      <c r="A372" s="76" t="s">
        <v>547</v>
      </c>
      <c r="B372" s="31" t="s">
        <v>618</v>
      </c>
      <c r="C372" s="25"/>
      <c r="D372" s="62">
        <f>D373</f>
        <v>0</v>
      </c>
    </row>
    <row r="373" spans="1:4" ht="26.25" customHeight="1" hidden="1">
      <c r="A373" s="35" t="s">
        <v>117</v>
      </c>
      <c r="B373" s="31" t="s">
        <v>618</v>
      </c>
      <c r="C373" s="25" t="s">
        <v>118</v>
      </c>
      <c r="D373" s="62">
        <f>15000-15000</f>
        <v>0</v>
      </c>
    </row>
    <row r="374" spans="1:4" ht="44.25" customHeight="1">
      <c r="A374" s="23" t="s">
        <v>236</v>
      </c>
      <c r="B374" s="31" t="s">
        <v>544</v>
      </c>
      <c r="C374" s="25"/>
      <c r="D374" s="22">
        <f>D375</f>
        <v>931060.36</v>
      </c>
    </row>
    <row r="375" spans="1:4" ht="13.5">
      <c r="A375" s="35" t="s">
        <v>117</v>
      </c>
      <c r="B375" s="31" t="s">
        <v>544</v>
      </c>
      <c r="C375" s="25" t="s">
        <v>118</v>
      </c>
      <c r="D375" s="22">
        <v>931060.36</v>
      </c>
    </row>
    <row r="376" spans="1:4" ht="39">
      <c r="A376" s="76" t="s">
        <v>619</v>
      </c>
      <c r="B376" s="31" t="s">
        <v>548</v>
      </c>
      <c r="C376" s="25"/>
      <c r="D376" s="22">
        <f>D377</f>
        <v>230676.58</v>
      </c>
    </row>
    <row r="377" spans="1:4" ht="13.5">
      <c r="A377" s="35" t="s">
        <v>117</v>
      </c>
      <c r="B377" s="31" t="s">
        <v>548</v>
      </c>
      <c r="C377" s="25" t="s">
        <v>118</v>
      </c>
      <c r="D377" s="22">
        <f>229729.58+947</f>
        <v>230676.58</v>
      </c>
    </row>
    <row r="378" spans="1:4" ht="24">
      <c r="A378" s="123" t="s">
        <v>546</v>
      </c>
      <c r="B378" s="31" t="s">
        <v>620</v>
      </c>
      <c r="C378" s="25"/>
      <c r="D378" s="22">
        <f>D379</f>
        <v>1300852</v>
      </c>
    </row>
    <row r="379" spans="1:4" ht="13.5">
      <c r="A379" s="35" t="s">
        <v>117</v>
      </c>
      <c r="B379" s="31" t="s">
        <v>620</v>
      </c>
      <c r="C379" s="25" t="s">
        <v>118</v>
      </c>
      <c r="D379" s="22">
        <f>1300852</f>
        <v>1300852</v>
      </c>
    </row>
    <row r="380" spans="1:4" ht="26.25">
      <c r="A380" s="26" t="s">
        <v>311</v>
      </c>
      <c r="B380" s="50" t="s">
        <v>595</v>
      </c>
      <c r="C380" s="21"/>
      <c r="D380" s="22">
        <f>D381</f>
        <v>12270614.84</v>
      </c>
    </row>
    <row r="381" spans="1:4" ht="26.25">
      <c r="A381" s="76" t="s">
        <v>596</v>
      </c>
      <c r="B381" s="31" t="s">
        <v>597</v>
      </c>
      <c r="C381" s="21"/>
      <c r="D381" s="22">
        <f>D382</f>
        <v>12270614.84</v>
      </c>
    </row>
    <row r="382" spans="1:4" ht="27.75" customHeight="1">
      <c r="A382" s="18" t="s">
        <v>480</v>
      </c>
      <c r="B382" s="31" t="s">
        <v>597</v>
      </c>
      <c r="C382" s="21" t="s">
        <v>479</v>
      </c>
      <c r="D382" s="22">
        <v>12270614.84</v>
      </c>
    </row>
    <row r="383" spans="1:4" ht="29.25" customHeight="1">
      <c r="A383" s="91" t="s">
        <v>645</v>
      </c>
      <c r="B383" s="19" t="s">
        <v>155</v>
      </c>
      <c r="C383" s="25"/>
      <c r="D383" s="62">
        <f>D384</f>
        <v>15000</v>
      </c>
    </row>
    <row r="384" spans="1:4" ht="45.75" customHeight="1">
      <c r="A384" s="75" t="s">
        <v>646</v>
      </c>
      <c r="B384" s="19" t="s">
        <v>156</v>
      </c>
      <c r="C384" s="25"/>
      <c r="D384" s="62">
        <f>D385</f>
        <v>15000</v>
      </c>
    </row>
    <row r="385" spans="1:4" ht="28.5" customHeight="1">
      <c r="A385" s="76" t="s">
        <v>497</v>
      </c>
      <c r="B385" s="19" t="s">
        <v>498</v>
      </c>
      <c r="C385" s="25"/>
      <c r="D385" s="62">
        <f>D386</f>
        <v>15000</v>
      </c>
    </row>
    <row r="386" spans="1:4" ht="20.25" customHeight="1">
      <c r="A386" s="76" t="s">
        <v>157</v>
      </c>
      <c r="B386" s="19" t="s">
        <v>499</v>
      </c>
      <c r="C386" s="25"/>
      <c r="D386" s="62">
        <f>D387</f>
        <v>15000</v>
      </c>
    </row>
    <row r="387" spans="1:4" ht="30" customHeight="1">
      <c r="A387" s="97" t="s">
        <v>34</v>
      </c>
      <c r="B387" s="19" t="s">
        <v>499</v>
      </c>
      <c r="C387" s="21" t="s">
        <v>79</v>
      </c>
      <c r="D387" s="62">
        <v>15000</v>
      </c>
    </row>
    <row r="388" spans="1:4" ht="41.25" customHeight="1">
      <c r="A388" s="94" t="s">
        <v>573</v>
      </c>
      <c r="B388" s="31" t="s">
        <v>446</v>
      </c>
      <c r="C388" s="21"/>
      <c r="D388" s="22">
        <f>D389+D393</f>
        <v>693660.41</v>
      </c>
    </row>
    <row r="389" spans="1:4" ht="38.25" customHeight="1" hidden="1">
      <c r="A389" s="76" t="s">
        <v>574</v>
      </c>
      <c r="B389" s="31" t="s">
        <v>447</v>
      </c>
      <c r="C389" s="21"/>
      <c r="D389" s="22">
        <f>D390</f>
        <v>0</v>
      </c>
    </row>
    <row r="390" spans="1:4" ht="26.25" customHeight="1" hidden="1">
      <c r="A390" s="76" t="s">
        <v>448</v>
      </c>
      <c r="B390" s="31" t="s">
        <v>449</v>
      </c>
      <c r="C390" s="21"/>
      <c r="D390" s="22">
        <f>D391</f>
        <v>0</v>
      </c>
    </row>
    <row r="391" spans="1:4" ht="28.5" customHeight="1" hidden="1">
      <c r="A391" s="24" t="s">
        <v>467</v>
      </c>
      <c r="B391" s="31" t="s">
        <v>468</v>
      </c>
      <c r="C391" s="21"/>
      <c r="D391" s="22">
        <f>D392</f>
        <v>0</v>
      </c>
    </row>
    <row r="392" spans="1:4" ht="26.25" customHeight="1" hidden="1">
      <c r="A392" s="24" t="s">
        <v>34</v>
      </c>
      <c r="B392" s="31" t="s">
        <v>468</v>
      </c>
      <c r="C392" s="21" t="s">
        <v>79</v>
      </c>
      <c r="D392" s="22">
        <f>15000-15000</f>
        <v>0</v>
      </c>
    </row>
    <row r="393" spans="1:4" ht="57.75" customHeight="1">
      <c r="A393" s="76" t="s">
        <v>575</v>
      </c>
      <c r="B393" s="31" t="s">
        <v>450</v>
      </c>
      <c r="C393" s="21"/>
      <c r="D393" s="22">
        <f>D394</f>
        <v>693660.41</v>
      </c>
    </row>
    <row r="394" spans="1:4" ht="19.5" customHeight="1">
      <c r="A394" s="76" t="s">
        <v>451</v>
      </c>
      <c r="B394" s="31" t="s">
        <v>452</v>
      </c>
      <c r="C394" s="21"/>
      <c r="D394" s="22">
        <f>D395</f>
        <v>693660.41</v>
      </c>
    </row>
    <row r="395" spans="1:4" ht="13.5">
      <c r="A395" s="76" t="s">
        <v>114</v>
      </c>
      <c r="B395" s="31" t="s">
        <v>476</v>
      </c>
      <c r="C395" s="21"/>
      <c r="D395" s="22">
        <f>D396</f>
        <v>693660.41</v>
      </c>
    </row>
    <row r="396" spans="1:4" ht="26.25">
      <c r="A396" s="24" t="s">
        <v>34</v>
      </c>
      <c r="B396" s="31" t="s">
        <v>476</v>
      </c>
      <c r="C396" s="21" t="s">
        <v>79</v>
      </c>
      <c r="D396" s="22">
        <v>693660.41</v>
      </c>
    </row>
    <row r="397" spans="1:4" ht="33" customHeight="1">
      <c r="A397" s="24" t="s">
        <v>493</v>
      </c>
      <c r="B397" s="31" t="s">
        <v>131</v>
      </c>
      <c r="C397" s="30"/>
      <c r="D397" s="62">
        <f>D398</f>
        <v>2746541</v>
      </c>
    </row>
    <row r="398" spans="1:4" s="40" customFormat="1" ht="61.5" customHeight="1">
      <c r="A398" s="24" t="s">
        <v>492</v>
      </c>
      <c r="B398" s="31" t="s">
        <v>132</v>
      </c>
      <c r="C398" s="30"/>
      <c r="D398" s="62">
        <f>D400</f>
        <v>2746541</v>
      </c>
    </row>
    <row r="399" spans="1:4" s="40" customFormat="1" ht="60" customHeight="1">
      <c r="A399" s="104" t="s">
        <v>370</v>
      </c>
      <c r="B399" s="31" t="s">
        <v>133</v>
      </c>
      <c r="C399" s="30"/>
      <c r="D399" s="62">
        <f>D400</f>
        <v>2746541</v>
      </c>
    </row>
    <row r="400" spans="1:4" s="40" customFormat="1" ht="36.75" customHeight="1">
      <c r="A400" s="23" t="s">
        <v>576</v>
      </c>
      <c r="B400" s="31" t="s">
        <v>134</v>
      </c>
      <c r="C400" s="30"/>
      <c r="D400" s="62">
        <f>D401+D402</f>
        <v>2746541</v>
      </c>
    </row>
    <row r="401" spans="1:4" ht="39">
      <c r="A401" s="24" t="s">
        <v>71</v>
      </c>
      <c r="B401" s="31" t="s">
        <v>134</v>
      </c>
      <c r="C401" s="30" t="s">
        <v>72</v>
      </c>
      <c r="D401" s="65">
        <f>765394+171128.44</f>
        <v>936522.44</v>
      </c>
    </row>
    <row r="402" spans="1:4" ht="26.25">
      <c r="A402" s="24" t="s">
        <v>34</v>
      </c>
      <c r="B402" s="31" t="s">
        <v>134</v>
      </c>
      <c r="C402" s="30" t="s">
        <v>79</v>
      </c>
      <c r="D402" s="65">
        <f>1981147-171128.44</f>
        <v>1810018.56</v>
      </c>
    </row>
    <row r="403" spans="1:4" ht="15">
      <c r="A403" s="24" t="s">
        <v>68</v>
      </c>
      <c r="B403" s="20" t="s">
        <v>316</v>
      </c>
      <c r="C403" s="21"/>
      <c r="D403" s="61">
        <f>D404</f>
        <v>1552000</v>
      </c>
    </row>
    <row r="404" spans="1:4" s="40" customFormat="1" ht="15">
      <c r="A404" s="18" t="s">
        <v>69</v>
      </c>
      <c r="B404" s="20" t="s">
        <v>317</v>
      </c>
      <c r="C404" s="21"/>
      <c r="D404" s="61">
        <f>D405</f>
        <v>1552000</v>
      </c>
    </row>
    <row r="405" spans="1:4" ht="27">
      <c r="A405" s="23" t="s">
        <v>70</v>
      </c>
      <c r="B405" s="20" t="s">
        <v>318</v>
      </c>
      <c r="C405" s="21"/>
      <c r="D405" s="61">
        <f>D406</f>
        <v>1552000</v>
      </c>
    </row>
    <row r="406" spans="1:4" ht="39">
      <c r="A406" s="24" t="s">
        <v>71</v>
      </c>
      <c r="B406" s="20" t="s">
        <v>318</v>
      </c>
      <c r="C406" s="25" t="s">
        <v>72</v>
      </c>
      <c r="D406" s="22">
        <f>1537000+15000</f>
        <v>1552000</v>
      </c>
    </row>
    <row r="407" spans="1:4" ht="15" customHeight="1">
      <c r="A407" s="24" t="s">
        <v>89</v>
      </c>
      <c r="B407" s="19" t="s">
        <v>333</v>
      </c>
      <c r="C407" s="21"/>
      <c r="D407" s="62">
        <f>D408</f>
        <v>17415253.749999996</v>
      </c>
    </row>
    <row r="408" spans="1:4" s="40" customFormat="1" ht="15.75" customHeight="1">
      <c r="A408" s="23" t="s">
        <v>90</v>
      </c>
      <c r="B408" s="19" t="s">
        <v>334</v>
      </c>
      <c r="C408" s="21"/>
      <c r="D408" s="62">
        <f>D412+D409</f>
        <v>17415253.749999996</v>
      </c>
    </row>
    <row r="409" spans="1:4" ht="27.75" customHeight="1">
      <c r="A409" s="73" t="s">
        <v>577</v>
      </c>
      <c r="B409" s="19" t="s">
        <v>578</v>
      </c>
      <c r="C409" s="30"/>
      <c r="D409" s="22">
        <f>D410+D411</f>
        <v>224221.33000000002</v>
      </c>
    </row>
    <row r="410" spans="1:4" ht="39">
      <c r="A410" s="24" t="s">
        <v>71</v>
      </c>
      <c r="B410" s="19" t="s">
        <v>578</v>
      </c>
      <c r="C410" s="30" t="s">
        <v>72</v>
      </c>
      <c r="D410" s="22">
        <v>142608</v>
      </c>
    </row>
    <row r="411" spans="1:4" ht="26.25">
      <c r="A411" s="24" t="s">
        <v>34</v>
      </c>
      <c r="B411" s="19" t="s">
        <v>578</v>
      </c>
      <c r="C411" s="30" t="s">
        <v>79</v>
      </c>
      <c r="D411" s="22">
        <v>81613.33</v>
      </c>
    </row>
    <row r="412" spans="1:4" ht="27.75" customHeight="1">
      <c r="A412" s="23" t="s">
        <v>70</v>
      </c>
      <c r="B412" s="19" t="s">
        <v>335</v>
      </c>
      <c r="C412" s="21"/>
      <c r="D412" s="62">
        <f>D413+D414+D415</f>
        <v>17191032.419999998</v>
      </c>
    </row>
    <row r="413" spans="1:4" ht="39">
      <c r="A413" s="24" t="s">
        <v>71</v>
      </c>
      <c r="B413" s="19" t="s">
        <v>335</v>
      </c>
      <c r="C413" s="25" t="s">
        <v>72</v>
      </c>
      <c r="D413" s="65">
        <v>17022582.33</v>
      </c>
    </row>
    <row r="414" spans="1:4" ht="26.25">
      <c r="A414" s="24" t="s">
        <v>34</v>
      </c>
      <c r="B414" s="19" t="s">
        <v>335</v>
      </c>
      <c r="C414" s="25" t="s">
        <v>79</v>
      </c>
      <c r="D414" s="78">
        <v>39463</v>
      </c>
    </row>
    <row r="415" spans="1:4" ht="13.5">
      <c r="A415" s="26" t="s">
        <v>80</v>
      </c>
      <c r="B415" s="19" t="s">
        <v>335</v>
      </c>
      <c r="C415" s="25" t="s">
        <v>81</v>
      </c>
      <c r="D415" s="65">
        <v>128987.09</v>
      </c>
    </row>
    <row r="416" spans="1:4" ht="26.25">
      <c r="A416" s="103" t="s">
        <v>96</v>
      </c>
      <c r="B416" s="27" t="s">
        <v>338</v>
      </c>
      <c r="C416" s="25"/>
      <c r="D416" s="62">
        <f>D417</f>
        <v>396700</v>
      </c>
    </row>
    <row r="417" spans="1:4" s="40" customFormat="1" ht="17.25" customHeight="1">
      <c r="A417" s="103" t="s">
        <v>97</v>
      </c>
      <c r="B417" s="27" t="s">
        <v>339</v>
      </c>
      <c r="C417" s="25"/>
      <c r="D417" s="62">
        <f>D418</f>
        <v>396700</v>
      </c>
    </row>
    <row r="418" spans="1:4" ht="26.25">
      <c r="A418" s="23" t="s">
        <v>70</v>
      </c>
      <c r="B418" s="27" t="s">
        <v>340</v>
      </c>
      <c r="C418" s="21"/>
      <c r="D418" s="62">
        <f>D419+D420+D421</f>
        <v>396700</v>
      </c>
    </row>
    <row r="419" spans="1:4" ht="37.5" customHeight="1">
      <c r="A419" s="24" t="s">
        <v>71</v>
      </c>
      <c r="B419" s="27" t="s">
        <v>340</v>
      </c>
      <c r="C419" s="25" t="s">
        <v>72</v>
      </c>
      <c r="D419" s="65">
        <f>559000-151300-11000</f>
        <v>396700</v>
      </c>
    </row>
    <row r="420" spans="1:4" ht="15" customHeight="1" hidden="1">
      <c r="A420" s="24" t="s">
        <v>78</v>
      </c>
      <c r="B420" s="27" t="s">
        <v>340</v>
      </c>
      <c r="C420" s="25" t="s">
        <v>79</v>
      </c>
      <c r="D420" s="22"/>
    </row>
    <row r="421" spans="1:4" ht="15" customHeight="1" hidden="1">
      <c r="A421" s="26" t="s">
        <v>80</v>
      </c>
      <c r="B421" s="27" t="s">
        <v>340</v>
      </c>
      <c r="C421" s="25" t="s">
        <v>81</v>
      </c>
      <c r="D421" s="62"/>
    </row>
    <row r="422" spans="1:4" ht="28.5" customHeight="1">
      <c r="A422" s="24" t="s">
        <v>75</v>
      </c>
      <c r="B422" s="20" t="s">
        <v>319</v>
      </c>
      <c r="C422" s="21"/>
      <c r="D422" s="62">
        <f>D423+D426</f>
        <v>2190058.48</v>
      </c>
    </row>
    <row r="423" spans="1:4" s="40" customFormat="1" ht="19.5" customHeight="1">
      <c r="A423" s="18" t="s">
        <v>76</v>
      </c>
      <c r="B423" s="20" t="s">
        <v>320</v>
      </c>
      <c r="C423" s="21"/>
      <c r="D423" s="62">
        <f>D424</f>
        <v>981916.4799999999</v>
      </c>
    </row>
    <row r="424" spans="1:4" ht="30.75" customHeight="1">
      <c r="A424" s="23" t="s">
        <v>70</v>
      </c>
      <c r="B424" s="20" t="s">
        <v>321</v>
      </c>
      <c r="C424" s="25"/>
      <c r="D424" s="62">
        <f>D425</f>
        <v>981916.4799999999</v>
      </c>
    </row>
    <row r="425" spans="1:4" ht="39.75" customHeight="1">
      <c r="A425" s="24" t="s">
        <v>71</v>
      </c>
      <c r="B425" s="20" t="s">
        <v>321</v>
      </c>
      <c r="C425" s="25" t="s">
        <v>72</v>
      </c>
      <c r="D425" s="22">
        <v>981916.4799999999</v>
      </c>
    </row>
    <row r="426" spans="1:4" s="40" customFormat="1" ht="15.75" customHeight="1">
      <c r="A426" s="18" t="s">
        <v>77</v>
      </c>
      <c r="B426" s="20" t="s">
        <v>322</v>
      </c>
      <c r="C426" s="25"/>
      <c r="D426" s="62">
        <f>D427</f>
        <v>1208142</v>
      </c>
    </row>
    <row r="427" spans="1:4" ht="28.5" customHeight="1">
      <c r="A427" s="23" t="s">
        <v>70</v>
      </c>
      <c r="B427" s="20" t="s">
        <v>323</v>
      </c>
      <c r="C427" s="25"/>
      <c r="D427" s="62">
        <f>D428+D429+D430</f>
        <v>1208142</v>
      </c>
    </row>
    <row r="428" spans="1:4" ht="39">
      <c r="A428" s="24" t="s">
        <v>71</v>
      </c>
      <c r="B428" s="20" t="s">
        <v>323</v>
      </c>
      <c r="C428" s="25" t="s">
        <v>72</v>
      </c>
      <c r="D428" s="65">
        <v>1193492</v>
      </c>
    </row>
    <row r="429" spans="1:4" ht="13.5">
      <c r="A429" s="24" t="s">
        <v>78</v>
      </c>
      <c r="B429" s="20" t="s">
        <v>323</v>
      </c>
      <c r="C429" s="25" t="s">
        <v>79</v>
      </c>
      <c r="D429" s="65">
        <v>14650</v>
      </c>
    </row>
    <row r="430" spans="1:4" ht="15" customHeight="1" hidden="1">
      <c r="A430" s="26" t="s">
        <v>80</v>
      </c>
      <c r="B430" s="20" t="s">
        <v>323</v>
      </c>
      <c r="C430" s="25" t="s">
        <v>81</v>
      </c>
      <c r="D430" s="62"/>
    </row>
    <row r="431" spans="1:4" ht="26.25" customHeight="1">
      <c r="A431" s="24" t="s">
        <v>112</v>
      </c>
      <c r="B431" s="20" t="s">
        <v>18</v>
      </c>
      <c r="C431" s="30"/>
      <c r="D431" s="62">
        <f>D432</f>
        <v>539032.34</v>
      </c>
    </row>
    <row r="432" spans="1:4" s="40" customFormat="1" ht="17.25" customHeight="1">
      <c r="A432" s="24" t="s">
        <v>113</v>
      </c>
      <c r="B432" s="20" t="s">
        <v>19</v>
      </c>
      <c r="C432" s="30"/>
      <c r="D432" s="62">
        <f>D433</f>
        <v>539032.34</v>
      </c>
    </row>
    <row r="433" spans="1:4" ht="17.25" customHeight="1">
      <c r="A433" s="18" t="s">
        <v>114</v>
      </c>
      <c r="B433" s="20" t="s">
        <v>20</v>
      </c>
      <c r="C433" s="30"/>
      <c r="D433" s="62">
        <f>D434+D436+D435</f>
        <v>539032.34</v>
      </c>
    </row>
    <row r="434" spans="1:4" ht="16.5" customHeight="1">
      <c r="A434" s="24" t="s">
        <v>78</v>
      </c>
      <c r="B434" s="20" t="s">
        <v>20</v>
      </c>
      <c r="C434" s="30" t="s">
        <v>79</v>
      </c>
      <c r="D434" s="22">
        <v>54145.84</v>
      </c>
    </row>
    <row r="435" spans="1:4" ht="16.5" customHeight="1">
      <c r="A435" s="35" t="s">
        <v>117</v>
      </c>
      <c r="B435" s="20" t="s">
        <v>20</v>
      </c>
      <c r="C435" s="30" t="s">
        <v>118</v>
      </c>
      <c r="D435" s="22">
        <v>220000</v>
      </c>
    </row>
    <row r="436" spans="1:4" ht="17.25" customHeight="1">
      <c r="A436" s="26" t="s">
        <v>80</v>
      </c>
      <c r="B436" s="20" t="s">
        <v>20</v>
      </c>
      <c r="C436" s="30" t="s">
        <v>81</v>
      </c>
      <c r="D436" s="22">
        <v>264886.5</v>
      </c>
    </row>
    <row r="437" spans="1:6" ht="18.75" customHeight="1">
      <c r="A437" s="18" t="s">
        <v>91</v>
      </c>
      <c r="B437" s="27" t="s">
        <v>336</v>
      </c>
      <c r="C437" s="25"/>
      <c r="D437" s="61">
        <f>D438+D442+D461</f>
        <v>22555298.71</v>
      </c>
      <c r="E437" s="11"/>
      <c r="F437" s="11"/>
    </row>
    <row r="438" spans="1:5" s="40" customFormat="1" ht="30" customHeight="1">
      <c r="A438" s="75" t="s">
        <v>37</v>
      </c>
      <c r="B438" s="19" t="s">
        <v>35</v>
      </c>
      <c r="C438" s="21"/>
      <c r="D438" s="61">
        <f>D439</f>
        <v>296000</v>
      </c>
      <c r="E438" s="53"/>
    </row>
    <row r="439" spans="1:5" ht="26.25">
      <c r="A439" s="23" t="s">
        <v>93</v>
      </c>
      <c r="B439" s="19" t="s">
        <v>36</v>
      </c>
      <c r="C439" s="21"/>
      <c r="D439" s="62">
        <f>D440+D441</f>
        <v>296000</v>
      </c>
      <c r="E439" s="11"/>
    </row>
    <row r="440" spans="1:5" ht="38.25" customHeight="1">
      <c r="A440" s="24" t="s">
        <v>71</v>
      </c>
      <c r="B440" s="19" t="s">
        <v>36</v>
      </c>
      <c r="C440" s="25" t="s">
        <v>72</v>
      </c>
      <c r="D440" s="22">
        <f>208320+62913+20967+3800</f>
        <v>296000</v>
      </c>
      <c r="E440" s="11"/>
    </row>
    <row r="441" spans="1:5" ht="15" customHeight="1" hidden="1">
      <c r="A441" s="24" t="s">
        <v>78</v>
      </c>
      <c r="B441" s="19" t="s">
        <v>36</v>
      </c>
      <c r="C441" s="25" t="s">
        <v>79</v>
      </c>
      <c r="D441" s="22">
        <f>20967-20967</f>
        <v>0</v>
      </c>
      <c r="E441" s="11"/>
    </row>
    <row r="442" spans="1:5" ht="18" customHeight="1">
      <c r="A442" s="24" t="s">
        <v>92</v>
      </c>
      <c r="B442" s="19" t="s">
        <v>337</v>
      </c>
      <c r="C442" s="25"/>
      <c r="D442" s="62">
        <f>D443+D445+D447+D449+D453+D457+D451+D459</f>
        <v>22156298.71</v>
      </c>
      <c r="E442" s="11"/>
    </row>
    <row r="443" spans="1:5" ht="36.75" customHeight="1">
      <c r="A443" s="170" t="s">
        <v>626</v>
      </c>
      <c r="B443" s="19" t="s">
        <v>414</v>
      </c>
      <c r="C443" s="21"/>
      <c r="D443" s="62">
        <f>D444</f>
        <v>500197</v>
      </c>
      <c r="E443" s="11"/>
    </row>
    <row r="444" spans="1:5" ht="26.25" customHeight="1">
      <c r="A444" s="24" t="s">
        <v>34</v>
      </c>
      <c r="B444" s="19" t="s">
        <v>414</v>
      </c>
      <c r="C444" s="25" t="s">
        <v>79</v>
      </c>
      <c r="D444" s="22">
        <v>500197</v>
      </c>
      <c r="E444" s="11"/>
    </row>
    <row r="445" spans="1:5" ht="44.25" customHeight="1">
      <c r="A445" s="170" t="s">
        <v>567</v>
      </c>
      <c r="B445" s="19" t="s">
        <v>415</v>
      </c>
      <c r="C445" s="21"/>
      <c r="D445" s="62">
        <f>D446</f>
        <v>29600</v>
      </c>
      <c r="E445" s="11"/>
    </row>
    <row r="446" spans="1:5" ht="26.25">
      <c r="A446" s="24" t="s">
        <v>34</v>
      </c>
      <c r="B446" s="19" t="s">
        <v>415</v>
      </c>
      <c r="C446" s="25" t="s">
        <v>72</v>
      </c>
      <c r="D446" s="22">
        <f>22442+6778+380</f>
        <v>29600</v>
      </c>
      <c r="E446" s="11"/>
    </row>
    <row r="447" spans="1:5" ht="39">
      <c r="A447" s="37" t="s">
        <v>432</v>
      </c>
      <c r="B447" s="19" t="s">
        <v>431</v>
      </c>
      <c r="C447" s="25"/>
      <c r="D447" s="62">
        <f>D448</f>
        <v>16600</v>
      </c>
      <c r="E447" s="11"/>
    </row>
    <row r="448" spans="1:5" ht="15.75" customHeight="1">
      <c r="A448" s="24" t="s">
        <v>78</v>
      </c>
      <c r="B448" s="19" t="s">
        <v>431</v>
      </c>
      <c r="C448" s="25" t="s">
        <v>79</v>
      </c>
      <c r="D448" s="62">
        <f>16600</f>
        <v>16600</v>
      </c>
      <c r="E448" s="11"/>
    </row>
    <row r="449" spans="1:5" ht="15" customHeight="1" hidden="1">
      <c r="A449" s="26" t="s">
        <v>424</v>
      </c>
      <c r="B449" s="19" t="s">
        <v>416</v>
      </c>
      <c r="C449" s="21"/>
      <c r="D449" s="62"/>
      <c r="E449" s="11"/>
    </row>
    <row r="450" spans="1:5" ht="26.25" customHeight="1" hidden="1">
      <c r="A450" s="24" t="s">
        <v>34</v>
      </c>
      <c r="B450" s="19" t="s">
        <v>416</v>
      </c>
      <c r="C450" s="25" t="s">
        <v>79</v>
      </c>
      <c r="D450" s="62"/>
      <c r="E450" s="11"/>
    </row>
    <row r="451" spans="1:4" ht="26.25">
      <c r="A451" s="24" t="s">
        <v>350</v>
      </c>
      <c r="B451" s="19" t="s">
        <v>351</v>
      </c>
      <c r="C451" s="25"/>
      <c r="D451" s="62">
        <f>D452</f>
        <v>175320</v>
      </c>
    </row>
    <row r="452" spans="1:4" ht="13.5">
      <c r="A452" s="24" t="s">
        <v>117</v>
      </c>
      <c r="B452" s="19" t="s">
        <v>351</v>
      </c>
      <c r="C452" s="25" t="s">
        <v>118</v>
      </c>
      <c r="D452" s="22">
        <f>175320</f>
        <v>175320</v>
      </c>
    </row>
    <row r="453" spans="1:4" ht="26.25">
      <c r="A453" s="26" t="s">
        <v>115</v>
      </c>
      <c r="B453" s="19" t="s">
        <v>348</v>
      </c>
      <c r="C453" s="21"/>
      <c r="D453" s="62">
        <f>D454+D455+D456</f>
        <v>21034581.71</v>
      </c>
    </row>
    <row r="454" spans="1:4" ht="39">
      <c r="A454" s="24" t="s">
        <v>71</v>
      </c>
      <c r="B454" s="19" t="s">
        <v>348</v>
      </c>
      <c r="C454" s="25" t="s">
        <v>72</v>
      </c>
      <c r="D454" s="65">
        <v>6125283.8</v>
      </c>
    </row>
    <row r="455" spans="1:4" ht="26.25">
      <c r="A455" s="24" t="s">
        <v>34</v>
      </c>
      <c r="B455" s="19" t="s">
        <v>348</v>
      </c>
      <c r="C455" s="25" t="s">
        <v>79</v>
      </c>
      <c r="D455" s="65">
        <v>14861859.73</v>
      </c>
    </row>
    <row r="456" spans="1:4" ht="13.5">
      <c r="A456" s="26" t="s">
        <v>80</v>
      </c>
      <c r="B456" s="19" t="s">
        <v>348</v>
      </c>
      <c r="C456" s="25" t="s">
        <v>81</v>
      </c>
      <c r="D456" s="65">
        <v>47438.18</v>
      </c>
    </row>
    <row r="457" spans="1:4" ht="13.5">
      <c r="A457" s="92" t="s">
        <v>116</v>
      </c>
      <c r="B457" s="19" t="s">
        <v>349</v>
      </c>
      <c r="C457" s="25"/>
      <c r="D457" s="62">
        <f>D458</f>
        <v>100000</v>
      </c>
    </row>
    <row r="458" spans="1:4" ht="25.5" customHeight="1">
      <c r="A458" s="24" t="s">
        <v>34</v>
      </c>
      <c r="B458" s="19" t="s">
        <v>349</v>
      </c>
      <c r="C458" s="25" t="s">
        <v>79</v>
      </c>
      <c r="D458" s="62">
        <v>100000</v>
      </c>
    </row>
    <row r="459" spans="1:4" ht="22.5" customHeight="1">
      <c r="A459" s="18" t="s">
        <v>623</v>
      </c>
      <c r="B459" s="19" t="s">
        <v>624</v>
      </c>
      <c r="C459" s="25"/>
      <c r="D459" s="62">
        <f>D460</f>
        <v>300000</v>
      </c>
    </row>
    <row r="460" spans="1:4" ht="25.5" customHeight="1">
      <c r="A460" s="24" t="s">
        <v>34</v>
      </c>
      <c r="B460" s="19" t="s">
        <v>624</v>
      </c>
      <c r="C460" s="25" t="s">
        <v>79</v>
      </c>
      <c r="D460" s="62">
        <v>300000</v>
      </c>
    </row>
    <row r="461" spans="1:4" s="40" customFormat="1" ht="13.5">
      <c r="A461" s="172" t="s">
        <v>99</v>
      </c>
      <c r="B461" s="70" t="s">
        <v>531</v>
      </c>
      <c r="C461" s="71"/>
      <c r="D461" s="122">
        <f>D462</f>
        <v>103000</v>
      </c>
    </row>
    <row r="462" spans="1:4" ht="13.5">
      <c r="A462" s="18" t="s">
        <v>100</v>
      </c>
      <c r="B462" s="19" t="s">
        <v>532</v>
      </c>
      <c r="C462" s="21"/>
      <c r="D462" s="62">
        <f>D463</f>
        <v>103000</v>
      </c>
    </row>
    <row r="463" spans="1:4" ht="11.25" customHeight="1">
      <c r="A463" s="24" t="s">
        <v>78</v>
      </c>
      <c r="B463" s="19" t="s">
        <v>532</v>
      </c>
      <c r="C463" s="21" t="s">
        <v>81</v>
      </c>
      <c r="D463" s="62">
        <f>103000</f>
        <v>103000</v>
      </c>
    </row>
    <row r="464" spans="1:4" ht="13.5" hidden="1">
      <c r="A464" s="24" t="s">
        <v>103</v>
      </c>
      <c r="B464" s="20" t="s">
        <v>341</v>
      </c>
      <c r="C464" s="29" t="s">
        <v>104</v>
      </c>
      <c r="D464" s="62">
        <f>D465</f>
        <v>0</v>
      </c>
    </row>
    <row r="465" spans="1:4" s="40" customFormat="1" ht="13.5" hidden="1">
      <c r="A465" s="24" t="s">
        <v>101</v>
      </c>
      <c r="B465" s="20" t="s">
        <v>342</v>
      </c>
      <c r="C465" s="29" t="s">
        <v>104</v>
      </c>
      <c r="D465" s="62">
        <f>D466</f>
        <v>0</v>
      </c>
    </row>
    <row r="466" spans="1:4" ht="13.5" hidden="1">
      <c r="A466" s="23" t="s">
        <v>105</v>
      </c>
      <c r="B466" s="20" t="s">
        <v>343</v>
      </c>
      <c r="C466" s="29" t="s">
        <v>104</v>
      </c>
      <c r="D466" s="62">
        <f>D467</f>
        <v>0</v>
      </c>
    </row>
    <row r="467" spans="1:4" ht="15" customHeight="1" hidden="1">
      <c r="A467" s="24" t="s">
        <v>80</v>
      </c>
      <c r="B467" s="20" t="s">
        <v>343</v>
      </c>
      <c r="C467" s="29" t="s">
        <v>81</v>
      </c>
      <c r="D467" s="62">
        <f>50000-50000</f>
        <v>0</v>
      </c>
    </row>
    <row r="468" spans="1:4" ht="26.25">
      <c r="A468" s="119" t="s">
        <v>551</v>
      </c>
      <c r="B468" s="173" t="s">
        <v>549</v>
      </c>
      <c r="C468" s="129"/>
      <c r="D468" s="122">
        <f>D469</f>
        <v>100000</v>
      </c>
    </row>
    <row r="469" spans="1:4" ht="26.25">
      <c r="A469" s="119" t="s">
        <v>552</v>
      </c>
      <c r="B469" s="20" t="s">
        <v>550</v>
      </c>
      <c r="C469" s="129"/>
      <c r="D469" s="122">
        <f>D470</f>
        <v>100000</v>
      </c>
    </row>
    <row r="470" spans="1:4" ht="13.5">
      <c r="A470" s="24" t="s">
        <v>651</v>
      </c>
      <c r="B470" s="20" t="s">
        <v>652</v>
      </c>
      <c r="C470" s="129"/>
      <c r="D470" s="122">
        <f>D471</f>
        <v>100000</v>
      </c>
    </row>
    <row r="471" spans="1:4" ht="26.25">
      <c r="A471" s="24" t="s">
        <v>34</v>
      </c>
      <c r="B471" s="20" t="s">
        <v>652</v>
      </c>
      <c r="C471" s="129">
        <v>200</v>
      </c>
      <c r="D471" s="122">
        <f>100000</f>
        <v>100000</v>
      </c>
    </row>
    <row r="472" spans="1:4" ht="15">
      <c r="A472" s="116" t="s">
        <v>119</v>
      </c>
      <c r="B472" s="117" t="s">
        <v>352</v>
      </c>
      <c r="C472" s="118"/>
      <c r="D472" s="63">
        <f>D473</f>
        <v>90000</v>
      </c>
    </row>
    <row r="473" spans="1:4" s="40" customFormat="1" ht="15">
      <c r="A473" s="24" t="s">
        <v>101</v>
      </c>
      <c r="B473" s="27" t="s">
        <v>353</v>
      </c>
      <c r="C473" s="25"/>
      <c r="D473" s="61">
        <f>D474</f>
        <v>90000</v>
      </c>
    </row>
    <row r="474" spans="1:4" ht="15">
      <c r="A474" s="24" t="s">
        <v>120</v>
      </c>
      <c r="B474" s="27" t="s">
        <v>354</v>
      </c>
      <c r="C474" s="25"/>
      <c r="D474" s="61">
        <f>D475</f>
        <v>90000</v>
      </c>
    </row>
    <row r="475" spans="1:4" ht="15.75" thickBot="1">
      <c r="A475" s="124" t="s">
        <v>121</v>
      </c>
      <c r="B475" s="125" t="s">
        <v>354</v>
      </c>
      <c r="C475" s="126" t="s">
        <v>122</v>
      </c>
      <c r="D475" s="127">
        <f>30000+30000+30000</f>
        <v>90000</v>
      </c>
    </row>
  </sheetData>
  <sheetProtection/>
  <mergeCells count="10">
    <mergeCell ref="A10:A11"/>
    <mergeCell ref="B10:B11"/>
    <mergeCell ref="C10:C11"/>
    <mergeCell ref="D10:D11"/>
    <mergeCell ref="A8:D8"/>
    <mergeCell ref="B1:D1"/>
    <mergeCell ref="B5:D5"/>
    <mergeCell ref="B3:D3"/>
    <mergeCell ref="B2:D2"/>
    <mergeCell ref="E8:J8"/>
  </mergeCells>
  <hyperlinks>
    <hyperlink ref="A209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9055118110236221" right="0.31496062992125984" top="0.15748031496062992" bottom="0.1968503937007874" header="0.31496062992125984" footer="0.3149606299212598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Юля</cp:lastModifiedBy>
  <cp:lastPrinted>2020-03-12T05:29:35Z</cp:lastPrinted>
  <dcterms:created xsi:type="dcterms:W3CDTF">2015-11-10T07:02:37Z</dcterms:created>
  <dcterms:modified xsi:type="dcterms:W3CDTF">2020-04-17T07:14:07Z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